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60" windowWidth="9225" windowHeight="5385" activeTab="2"/>
  </bookViews>
  <sheets>
    <sheet name="EMBARCACIONES" sheetId="1" r:id="rId1"/>
    <sheet name="CONTENEDORES" sheetId="2" r:id="rId2"/>
    <sheet name="CARGAS" sheetId="3" r:id="rId3"/>
    <sheet name="PASAJEROS" sheetId="4" r:id="rId4"/>
    <sheet name="Trafico de Embarcaciones" sheetId="5" r:id="rId5"/>
    <sheet name="RESUMEN" sheetId="6" r:id="rId6"/>
    <sheet name="Hoja1" sheetId="7" r:id="rId7"/>
  </sheets>
  <calcPr calcId="144525"/>
</workbook>
</file>

<file path=xl/calcChain.xml><?xml version="1.0" encoding="utf-8"?>
<calcChain xmlns="http://schemas.openxmlformats.org/spreadsheetml/2006/main">
  <c r="F24" i="7" l="1"/>
  <c r="E24" i="7"/>
  <c r="G23" i="7"/>
  <c r="H23" i="7" s="1"/>
  <c r="G22" i="7"/>
  <c r="H22" i="7" s="1"/>
  <c r="F19" i="7"/>
  <c r="E19" i="7"/>
  <c r="G18" i="7"/>
  <c r="H18" i="7" s="1"/>
  <c r="G17" i="7"/>
  <c r="H17" i="7" s="1"/>
  <c r="G16" i="7"/>
  <c r="H16" i="7" s="1"/>
  <c r="G15" i="7"/>
  <c r="H15" i="7" s="1"/>
  <c r="F12" i="7"/>
  <c r="F26" i="7" s="1"/>
  <c r="E12" i="7"/>
  <c r="E26" i="7" s="1"/>
  <c r="G11" i="7"/>
  <c r="H11" i="7" s="1"/>
  <c r="G10" i="7"/>
  <c r="H10" i="7" s="1"/>
  <c r="G9" i="7"/>
  <c r="H9" i="7" s="1"/>
  <c r="G8" i="7"/>
  <c r="H8" i="7" s="1"/>
  <c r="E49" i="3"/>
  <c r="F49" i="3" s="1"/>
  <c r="H16" i="6"/>
  <c r="H17" i="6"/>
  <c r="H18" i="6"/>
  <c r="H19" i="6"/>
  <c r="H21" i="6"/>
  <c r="H23" i="6"/>
  <c r="H14" i="6"/>
  <c r="G16" i="6"/>
  <c r="G17" i="6"/>
  <c r="G18" i="6"/>
  <c r="G19" i="6"/>
  <c r="G21" i="6"/>
  <c r="G23" i="6"/>
  <c r="G14" i="6"/>
  <c r="E19" i="6"/>
  <c r="F19" i="6"/>
  <c r="C53" i="3"/>
  <c r="E64" i="3"/>
  <c r="F64" i="3" s="1"/>
  <c r="E63" i="3"/>
  <c r="F63" i="3" s="1"/>
  <c r="E57" i="3"/>
  <c r="F57" i="3" s="1"/>
  <c r="E58" i="3"/>
  <c r="F58" i="3" s="1"/>
  <c r="E59" i="3"/>
  <c r="F59" i="3" s="1"/>
  <c r="E56" i="3"/>
  <c r="F56" i="3" s="1"/>
  <c r="E50" i="3"/>
  <c r="F50" i="3" s="1"/>
  <c r="E51" i="3"/>
  <c r="F51" i="3" s="1"/>
  <c r="E52" i="3"/>
  <c r="F52" i="3" s="1"/>
  <c r="D60" i="3"/>
  <c r="E60" i="3"/>
  <c r="D53" i="3"/>
  <c r="E53" i="3" s="1"/>
  <c r="F53" i="3" s="1"/>
  <c r="U17" i="3"/>
  <c r="U18" i="3"/>
  <c r="U19" i="3"/>
  <c r="U16" i="3"/>
  <c r="C65" i="3"/>
  <c r="D65" i="3"/>
  <c r="C60" i="3"/>
  <c r="C67" i="3" s="1"/>
  <c r="E65" i="3" l="1"/>
  <c r="F65" i="3" s="1"/>
  <c r="F60" i="3"/>
  <c r="D67" i="3"/>
  <c r="E67" i="3" s="1"/>
  <c r="F67" i="3" s="1"/>
  <c r="G24" i="7"/>
  <c r="H24" i="7" s="1"/>
  <c r="G26" i="7"/>
  <c r="H26" i="7" s="1"/>
  <c r="G12" i="7"/>
  <c r="H12" i="7" s="1"/>
  <c r="G19" i="7"/>
  <c r="H19" i="7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3" i="3"/>
  <c r="U24" i="3"/>
  <c r="U25" i="3"/>
  <c r="U26" i="3"/>
  <c r="U30" i="3"/>
  <c r="U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C32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C27" i="3"/>
  <c r="U27" i="3" l="1"/>
  <c r="O34" i="3"/>
  <c r="C34" i="3"/>
  <c r="S34" i="3"/>
  <c r="Q34" i="3"/>
  <c r="M34" i="3"/>
  <c r="K34" i="3"/>
  <c r="I34" i="3"/>
  <c r="G34" i="3"/>
  <c r="E34" i="3"/>
  <c r="R34" i="3"/>
  <c r="P34" i="3"/>
  <c r="N34" i="3"/>
  <c r="L34" i="3"/>
  <c r="J34" i="3"/>
  <c r="H34" i="3"/>
  <c r="F34" i="3"/>
  <c r="D34" i="3"/>
  <c r="T34" i="3"/>
  <c r="U20" i="3"/>
  <c r="U32" i="3"/>
  <c r="F9" i="5"/>
  <c r="F10" i="5"/>
  <c r="G10" i="5" s="1"/>
  <c r="F11" i="5"/>
  <c r="G11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F21" i="5"/>
  <c r="G21" i="5" s="1"/>
  <c r="F22" i="5"/>
  <c r="G22" i="5" s="1"/>
  <c r="F23" i="5"/>
  <c r="G23" i="5" s="1"/>
  <c r="F24" i="5"/>
  <c r="G24" i="5" s="1"/>
  <c r="F25" i="5"/>
  <c r="G25" i="5" s="1"/>
  <c r="F26" i="5"/>
  <c r="G26" i="5" s="1"/>
  <c r="F27" i="5"/>
  <c r="G27" i="5" s="1"/>
  <c r="F8" i="5"/>
  <c r="G8" i="5" s="1"/>
  <c r="E28" i="5"/>
  <c r="D28" i="5"/>
  <c r="E44" i="2"/>
  <c r="F44" i="2" s="1"/>
  <c r="E45" i="2"/>
  <c r="F45" i="2" s="1"/>
  <c r="C46" i="2"/>
  <c r="D46" i="2"/>
  <c r="E46" i="2" s="1"/>
  <c r="F46" i="2" s="1"/>
  <c r="E49" i="2"/>
  <c r="F49" i="2" s="1"/>
  <c r="E50" i="2"/>
  <c r="F50" i="2" s="1"/>
  <c r="C51" i="2"/>
  <c r="D51" i="2"/>
  <c r="E54" i="2"/>
  <c r="F54" i="2" s="1"/>
  <c r="E55" i="2"/>
  <c r="F55" i="2" s="1"/>
  <c r="C56" i="2"/>
  <c r="D56" i="2"/>
  <c r="E57" i="2"/>
  <c r="F57" i="2" s="1"/>
  <c r="E58" i="2"/>
  <c r="F58" i="2" s="1"/>
  <c r="C59" i="2"/>
  <c r="D59" i="2"/>
  <c r="C60" i="2"/>
  <c r="D60" i="2"/>
  <c r="U34" i="3" l="1"/>
  <c r="F28" i="5"/>
  <c r="G28" i="5" s="1"/>
  <c r="E60" i="2"/>
  <c r="F60" i="2" s="1"/>
  <c r="E59" i="2"/>
  <c r="F59" i="2" s="1"/>
  <c r="E56" i="2"/>
  <c r="F56" i="2" s="1"/>
  <c r="E51" i="2"/>
  <c r="F51" i="2" s="1"/>
  <c r="E12" i="4"/>
  <c r="F12" i="4" s="1"/>
  <c r="E13" i="4"/>
  <c r="F13" i="4" s="1"/>
  <c r="E14" i="4"/>
  <c r="E15" i="4"/>
  <c r="F15" i="4" s="1"/>
  <c r="E16" i="4"/>
  <c r="F16" i="4" s="1"/>
  <c r="E17" i="4"/>
  <c r="F17" i="4" s="1"/>
  <c r="E11" i="4"/>
  <c r="F11" i="4" s="1"/>
  <c r="C18" i="4"/>
  <c r="E29" i="4" l="1"/>
  <c r="D29" i="4" l="1"/>
  <c r="C29" i="4"/>
  <c r="F28" i="4"/>
  <c r="F27" i="4"/>
  <c r="F26" i="4"/>
  <c r="F25" i="4"/>
  <c r="F24" i="4"/>
  <c r="F23" i="4"/>
  <c r="F22" i="4"/>
  <c r="F29" i="4" l="1"/>
  <c r="D18" i="4"/>
  <c r="E18" i="4" s="1"/>
  <c r="F18" i="4" s="1"/>
  <c r="C28" i="2" l="1"/>
  <c r="D28" i="2"/>
  <c r="E28" i="2"/>
  <c r="F28" i="2"/>
  <c r="B28" i="2"/>
  <c r="C25" i="2"/>
  <c r="D25" i="2"/>
  <c r="E25" i="2"/>
  <c r="F25" i="2"/>
  <c r="B25" i="2"/>
  <c r="C19" i="2"/>
  <c r="D19" i="2"/>
  <c r="E19" i="2"/>
  <c r="F19" i="2"/>
  <c r="B19" i="2"/>
  <c r="G26" i="2"/>
  <c r="G27" i="2"/>
  <c r="G23" i="2"/>
  <c r="G24" i="2"/>
  <c r="G17" i="2"/>
  <c r="G18" i="2"/>
  <c r="G11" i="2"/>
  <c r="G12" i="2"/>
  <c r="C13" i="2"/>
  <c r="D13" i="2"/>
  <c r="E13" i="2"/>
  <c r="F13" i="2"/>
  <c r="B13" i="2"/>
  <c r="G13" i="2" l="1"/>
  <c r="G19" i="2"/>
  <c r="G25" i="2"/>
  <c r="G28" i="2"/>
  <c r="B29" i="2"/>
  <c r="E29" i="2"/>
  <c r="E31" i="2" s="1"/>
  <c r="C29" i="2"/>
  <c r="C31" i="2" s="1"/>
  <c r="C62" i="2"/>
  <c r="B31" i="2"/>
  <c r="F29" i="2"/>
  <c r="F31" i="2" s="1"/>
  <c r="D29" i="2"/>
  <c r="D31" i="2" s="1"/>
  <c r="K30" i="1"/>
  <c r="L30" i="1"/>
  <c r="M30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D30" i="1"/>
  <c r="E30" i="1"/>
  <c r="F30" i="1"/>
  <c r="G30" i="1"/>
  <c r="H30" i="1"/>
  <c r="I30" i="1"/>
  <c r="J30" i="1"/>
  <c r="G29" i="2" l="1"/>
  <c r="G31" i="2" s="1"/>
  <c r="D62" i="2"/>
  <c r="E62" i="2" s="1"/>
  <c r="F62" i="2" s="1"/>
  <c r="N30" i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D55" i="1"/>
  <c r="E55" i="1"/>
  <c r="F75" i="1"/>
  <c r="G75" i="1" s="1"/>
  <c r="F76" i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D95" i="1"/>
  <c r="E95" i="1"/>
  <c r="F95" i="1" l="1"/>
  <c r="G95" i="1" s="1"/>
  <c r="F55" i="1"/>
  <c r="G55" i="1" s="1"/>
</calcChain>
</file>

<file path=xl/sharedStrings.xml><?xml version="1.0" encoding="utf-8"?>
<sst xmlns="http://schemas.openxmlformats.org/spreadsheetml/2006/main" count="382" uniqueCount="151">
  <si>
    <t>AUTORIDAD PORTUARIA DOMINICANA</t>
  </si>
  <si>
    <t>DIRECCION PLANIFICACION &amp; DESARROLLO</t>
  </si>
  <si>
    <t>SECCION DE ESTADISTICA</t>
  </si>
  <si>
    <t>PUERTOS y/o TERMINAL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</si>
  <si>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</si>
  <si>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</si>
  <si>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</si>
  <si>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</si>
  <si>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</si>
  <si>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</si>
  <si>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</si>
  <si>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</si>
  <si>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OTROS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</si>
  <si>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</si>
  <si>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</si>
  <si>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</si>
  <si>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</si>
  <si>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</si>
  <si>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</si>
  <si>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</si>
  <si>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</si>
  <si>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</si>
  <si>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</si>
  <si>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</si>
  <si>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</si>
  <si>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</si>
  <si>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MANZANILLO</t>
  </si>
  <si>
    <t>PEDERNALES</t>
  </si>
  <si>
    <t>PLAZA MARINA</t>
  </si>
  <si>
    <t>PUERTO PLATA</t>
  </si>
  <si>
    <t>PUNTA CATALINA</t>
  </si>
  <si>
    <t>RIO HAINA</t>
  </si>
  <si>
    <t>SAN PEDRO DE MACORÍS</t>
  </si>
  <si>
    <t>SANTA BÁRBARA</t>
  </si>
  <si>
    <t>SANTO DOMINGO</t>
  </si>
  <si>
    <t xml:space="preserve">TOTAL </t>
  </si>
  <si>
    <t xml:space="preserve">ENERO- MARZO 2021 </t>
  </si>
  <si>
    <t>Embarcaciones</t>
  </si>
  <si>
    <t>Total</t>
  </si>
  <si>
    <t>ENERO - MARZO 2021</t>
  </si>
  <si>
    <t>V. Porcentual</t>
  </si>
  <si>
    <t>V. Absoluta</t>
  </si>
  <si>
    <t xml:space="preserve">AUTORIDAD PORTUARIA DOMINICANA </t>
  </si>
  <si>
    <t>DIRECCION DE PLANIFICACION Y DESAROLLO</t>
  </si>
  <si>
    <t>SECCION DE ESTADÍSTICA</t>
  </si>
  <si>
    <t>CONTENEDORES POR PUERTOS</t>
  </si>
  <si>
    <t>TEUs DE IMPORTACION</t>
  </si>
  <si>
    <t>PUERTO  PLATA</t>
  </si>
  <si>
    <t>CARGADOS</t>
  </si>
  <si>
    <t>VACIOS</t>
  </si>
  <si>
    <t>TOTAL DE IMPORTACION</t>
  </si>
  <si>
    <t>TEUs DE EXPORTACION</t>
  </si>
  <si>
    <t>TOTAL DE EXPORTACION</t>
  </si>
  <si>
    <t>TEUs EN TRANSITO</t>
  </si>
  <si>
    <t>ENTRADA</t>
  </si>
  <si>
    <t>SALIDA</t>
  </si>
  <si>
    <t>*-Valores Expresados en TEUS</t>
  </si>
  <si>
    <t>valor absoluto</t>
  </si>
  <si>
    <t>valor porcentual</t>
  </si>
  <si>
    <t>TOTAL DE IMP.</t>
  </si>
  <si>
    <t>TOTAL DE EXP.</t>
  </si>
  <si>
    <t>ENERO- MARZO 2021</t>
  </si>
  <si>
    <t>Seccion De Estadistica</t>
  </si>
  <si>
    <t>MOVIMIENTO DE CARGAS CLASIFICADAS POR PUERTOS</t>
  </si>
  <si>
    <t>IMPORTACION</t>
  </si>
  <si>
    <t xml:space="preserve"> CARGA GRAL. SUELTA</t>
  </si>
  <si>
    <t xml:space="preserve"> CARGA GRAL. CONT.</t>
  </si>
  <si>
    <t xml:space="preserve"> CARGA GRANEL SOLIDA</t>
  </si>
  <si>
    <t>CARGA GRANEL LIQUIDA</t>
  </si>
  <si>
    <t>TOTAL IMPORTACION</t>
  </si>
  <si>
    <t>EXPORTACION</t>
  </si>
  <si>
    <t>TOTAL EXPORTACION</t>
  </si>
  <si>
    <t>TRANSITO</t>
  </si>
  <si>
    <t xml:space="preserve"> SALIDA</t>
  </si>
  <si>
    <t xml:space="preserve">TOTAL TRANSITO </t>
  </si>
  <si>
    <t>TOTAL GENERAL</t>
  </si>
  <si>
    <t>*-Valores Expresados en Toneladas Metricas</t>
  </si>
  <si>
    <t>VARIACION ABSOLUTA</t>
  </si>
  <si>
    <t>VARACION PORCENTUAL</t>
  </si>
  <si>
    <t>MOVIMIENTOS DE CARGAS CLASIFICADAS POR PUERTOS</t>
  </si>
  <si>
    <t>Autoridad Portuaria Dominicana</t>
  </si>
  <si>
    <t xml:space="preserve">             Seccion de Estadistica</t>
  </si>
  <si>
    <t xml:space="preserve">                                                                    Direccion de Planificacion &amp; Desarrollo</t>
  </si>
  <si>
    <t xml:space="preserve">                                              Comparativo De Cargas Clasificadas por tipos</t>
  </si>
  <si>
    <t xml:space="preserve">                   Enero -Marzo 2021</t>
  </si>
  <si>
    <t>MOVIMIENTO DE PASAJEROS</t>
  </si>
  <si>
    <t>Puerto y/o Terminal</t>
  </si>
  <si>
    <t>Variacion Absoluta</t>
  </si>
  <si>
    <t>Variacion Porcentual</t>
  </si>
  <si>
    <t>Amber Cove</t>
  </si>
  <si>
    <t>Cap Cana</t>
  </si>
  <si>
    <t>La Romana</t>
  </si>
  <si>
    <t>Puerto Plata</t>
  </si>
  <si>
    <t xml:space="preserve">Santo Domingo </t>
  </si>
  <si>
    <t>Santo Domingo (Ferrie)</t>
  </si>
  <si>
    <t>Puerto y/ Terminal</t>
  </si>
  <si>
    <t>Tripulacion</t>
  </si>
  <si>
    <t>Samana</t>
  </si>
  <si>
    <t>Santo Domingo (Ferry)</t>
  </si>
  <si>
    <t>Pasajeros de Entrada</t>
  </si>
  <si>
    <t>Direccion de Planificacion &amp; Desarrollo</t>
  </si>
  <si>
    <t>Seccion de Estadistica</t>
  </si>
  <si>
    <t xml:space="preserve">Comparativo  trafico de Embarcaciones </t>
  </si>
  <si>
    <t>Puerto &amp; Terminales</t>
  </si>
  <si>
    <t>Arroyo Barril</t>
  </si>
  <si>
    <t>Azua</t>
  </si>
  <si>
    <t>Barahona</t>
  </si>
  <si>
    <t>Boca Chica</t>
  </si>
  <si>
    <t>Calderas</t>
  </si>
  <si>
    <t>Caucedo</t>
  </si>
  <si>
    <t>La Cana</t>
  </si>
  <si>
    <t>Luperón</t>
  </si>
  <si>
    <t>Manzanillo</t>
  </si>
  <si>
    <t>Pedernales</t>
  </si>
  <si>
    <t>Plaza Marina</t>
  </si>
  <si>
    <t>Punta Catalina</t>
  </si>
  <si>
    <t>Rio Haina</t>
  </si>
  <si>
    <t>San Pedro M.</t>
  </si>
  <si>
    <t>Santa Barbará</t>
  </si>
  <si>
    <t>Santo Domingo</t>
  </si>
  <si>
    <t>Enero - Marzo 2021</t>
  </si>
  <si>
    <t>Dirección de Planificación y Desarrollo</t>
  </si>
  <si>
    <t>Resumen Estadistico</t>
  </si>
  <si>
    <r>
      <t>C</t>
    </r>
    <r>
      <rPr>
        <b/>
        <sz val="12"/>
        <color theme="1"/>
        <rFont val="Cambria"/>
        <family val="1"/>
      </rPr>
      <t>oncepto</t>
    </r>
  </si>
  <si>
    <t xml:space="preserve">Resumen </t>
  </si>
  <si>
    <t>Variación</t>
  </si>
  <si>
    <t>Absoluta</t>
  </si>
  <si>
    <t>Porcentual</t>
  </si>
  <si>
    <t>Importación</t>
  </si>
  <si>
    <t>CARGAS</t>
  </si>
  <si>
    <t>Exportación</t>
  </si>
  <si>
    <t>Mov. Transito</t>
  </si>
  <si>
    <t>Total Cargas</t>
  </si>
  <si>
    <t>No. Cont. (Teus)</t>
  </si>
  <si>
    <t>Pasajeros</t>
  </si>
  <si>
    <t>Comparativo De Embarcaciones por tipos</t>
  </si>
  <si>
    <t>Comparativo  trafico de Embarcaciones  por puertos</t>
  </si>
  <si>
    <t>Enero - Marzo   2020 vs 2021</t>
  </si>
  <si>
    <t>DRAGAS /OTROS</t>
  </si>
  <si>
    <t>Santa Barbara</t>
  </si>
  <si>
    <t>Pasajeros de salida</t>
  </si>
  <si>
    <t>MOVIMIENTO DE CRUCERO (FERRY) ENERO-MARZO 2021</t>
  </si>
  <si>
    <t>FERRY / CRUCERO</t>
  </si>
  <si>
    <t>ENERO- MARZO 2020 Vs 2021</t>
  </si>
  <si>
    <t xml:space="preserve">                                               Movimiento De Embarcaciones Clasificadas Por Puertos &amp; Terminales</t>
  </si>
  <si>
    <t xml:space="preserve"> Informe Enero -Marzo 2021</t>
  </si>
  <si>
    <t>CALDERA BANI</t>
  </si>
  <si>
    <t>LUPERON</t>
  </si>
  <si>
    <t>LUPEERON</t>
  </si>
  <si>
    <t>COMPARATIVO DE CONTENEDORES ENERO-MARZO 2021 Vs 2020</t>
  </si>
  <si>
    <t>Comparativo de Carga de  2021 Vs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</si>
</sst>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mm\-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name val="Cambria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b/>
      <sz val="11"/>
      <color theme="3"/>
      <name val="Cambria"/>
      <family val="1"/>
      <scheme val="major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3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3"/>
      <name val="Cambria"/>
      <family val="1"/>
      <scheme val="major"/>
    </font>
    <font>
      <sz val="10"/>
      <name val="Arial"/>
      <family val="2"/>
    </font>
    <font>
      <sz val="10"/>
      <name val="Helv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mbria"/>
      <family val="1"/>
      <scheme val="major"/>
    </font>
    <font>
      <b/>
      <sz val="12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0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rgb="FF1F497D"/>
      <name val="Cambria"/>
      <family val="1"/>
    </font>
    <font>
      <sz val="12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mbria"/>
      <family val="1"/>
    </font>
    <font>
      <sz val="11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10" fillId="0" borderId="5" xfId="2" applyNumberFormat="1" applyFont="1" applyBorder="1" applyAlignment="1">
      <alignment horizontal="center"/>
    </xf>
    <xf numFmtId="3" fontId="11" fillId="2" borderId="8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wrapText="1"/>
    </xf>
    <xf numFmtId="0" fontId="5" fillId="5" borderId="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3" fillId="0" borderId="0" xfId="0" applyFont="1" applyAlignment="1"/>
    <xf numFmtId="3" fontId="14" fillId="2" borderId="5" xfId="0" applyNumberFormat="1" applyFont="1" applyFill="1" applyBorder="1" applyAlignment="1" applyProtection="1">
      <alignment horizontal="center"/>
    </xf>
    <xf numFmtId="3" fontId="15" fillId="6" borderId="5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6" borderId="13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3" fillId="3" borderId="4" xfId="0" applyFont="1" applyFill="1" applyBorder="1" applyAlignment="1" applyProtection="1">
      <alignment horizontal="center" wrapText="1"/>
    </xf>
    <xf numFmtId="0" fontId="13" fillId="3" borderId="4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5" fillId="3" borderId="14" xfId="0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9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0" fontId="7" fillId="6" borderId="4" xfId="0" applyFont="1" applyFill="1" applyBorder="1" applyAlignment="1">
      <alignment horizontal="center" wrapText="1"/>
    </xf>
    <xf numFmtId="3" fontId="10" fillId="6" borderId="5" xfId="0" applyNumberFormat="1" applyFont="1" applyFill="1" applyBorder="1" applyAlignment="1">
      <alignment horizontal="center" wrapText="1"/>
    </xf>
    <xf numFmtId="3" fontId="10" fillId="6" borderId="5" xfId="3" applyNumberFormat="1" applyFont="1" applyFill="1" applyBorder="1" applyAlignment="1">
      <alignment horizontal="center"/>
    </xf>
    <xf numFmtId="3" fontId="10" fillId="6" borderId="5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3" fontId="7" fillId="6" borderId="8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3" fontId="10" fillId="6" borderId="5" xfId="4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 horizontal="center"/>
    </xf>
    <xf numFmtId="1" fontId="10" fillId="6" borderId="5" xfId="4" applyNumberFormat="1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3" fontId="7" fillId="6" borderId="5" xfId="0" applyNumberFormat="1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4" fillId="0" borderId="0" xfId="0" applyFont="1"/>
    <xf numFmtId="0" fontId="7" fillId="0" borderId="5" xfId="0" applyFont="1" applyFill="1" applyBorder="1" applyAlignment="1">
      <alignment horizontal="left" wrapText="1"/>
    </xf>
    <xf numFmtId="3" fontId="26" fillId="0" borderId="5" xfId="0" applyNumberFormat="1" applyFont="1" applyFill="1" applyBorder="1" applyAlignment="1">
      <alignment horizontal="center"/>
    </xf>
    <xf numFmtId="10" fontId="26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27" fillId="0" borderId="5" xfId="0" applyNumberFormat="1" applyFont="1" applyFill="1" applyBorder="1" applyAlignment="1">
      <alignment horizontal="center"/>
    </xf>
    <xf numFmtId="0" fontId="21" fillId="0" borderId="5" xfId="0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0" fontId="23" fillId="6" borderId="5" xfId="0" applyFont="1" applyFill="1" applyBorder="1"/>
    <xf numFmtId="3" fontId="28" fillId="0" borderId="5" xfId="0" applyNumberFormat="1" applyFont="1" applyBorder="1"/>
    <xf numFmtId="3" fontId="28" fillId="0" borderId="5" xfId="0" applyNumberFormat="1" applyFont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3" fontId="23" fillId="8" borderId="21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25" fillId="5" borderId="5" xfId="0" applyFont="1" applyFill="1" applyBorder="1" applyAlignment="1">
      <alignment horizontal="center"/>
    </xf>
    <xf numFmtId="0" fontId="25" fillId="5" borderId="5" xfId="0" applyNumberFormat="1" applyFont="1" applyFill="1" applyBorder="1" applyAlignment="1">
      <alignment horizontal="center"/>
    </xf>
    <xf numFmtId="0" fontId="23" fillId="8" borderId="5" xfId="0" applyFont="1" applyFill="1" applyBorder="1"/>
    <xf numFmtId="3" fontId="25" fillId="8" borderId="5" xfId="0" applyNumberFormat="1" applyFont="1" applyFill="1" applyBorder="1" applyAlignment="1">
      <alignment horizontal="center"/>
    </xf>
    <xf numFmtId="3" fontId="27" fillId="8" borderId="5" xfId="0" applyNumberFormat="1" applyFont="1" applyFill="1" applyBorder="1" applyAlignment="1">
      <alignment horizontal="center"/>
    </xf>
    <xf numFmtId="10" fontId="27" fillId="8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2" fillId="6" borderId="4" xfId="0" applyFont="1" applyFill="1" applyBorder="1" applyAlignment="1">
      <alignment horizontal="center"/>
    </xf>
    <xf numFmtId="3" fontId="32" fillId="6" borderId="5" xfId="0" applyNumberFormat="1" applyFont="1" applyFill="1" applyBorder="1" applyAlignment="1" applyProtection="1">
      <alignment horizontal="center" wrapText="1"/>
    </xf>
    <xf numFmtId="3" fontId="32" fillId="6" borderId="5" xfId="0" applyNumberFormat="1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 wrapText="1"/>
    </xf>
    <xf numFmtId="0" fontId="33" fillId="6" borderId="13" xfId="0" applyFont="1" applyFill="1" applyBorder="1" applyAlignment="1" applyProtection="1">
      <alignment horizontal="center" wrapText="1"/>
    </xf>
    <xf numFmtId="0" fontId="33" fillId="6" borderId="5" xfId="0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 vertical="center" wrapText="1"/>
    </xf>
    <xf numFmtId="3" fontId="32" fillId="6" borderId="5" xfId="0" applyNumberFormat="1" applyFont="1" applyFill="1" applyBorder="1" applyAlignment="1" applyProtection="1">
      <alignment horizontal="center" vertical="center" wrapText="1"/>
    </xf>
    <xf numFmtId="3" fontId="33" fillId="6" borderId="5" xfId="0" applyNumberFormat="1" applyFont="1" applyFill="1" applyBorder="1" applyAlignment="1" applyProtection="1">
      <alignment horizontal="center" wrapText="1"/>
    </xf>
    <xf numFmtId="3" fontId="33" fillId="6" borderId="13" xfId="0" applyNumberFormat="1" applyFont="1" applyFill="1" applyBorder="1" applyAlignment="1" applyProtection="1">
      <alignment horizontal="center" wrapText="1"/>
    </xf>
    <xf numFmtId="3" fontId="33" fillId="6" borderId="5" xfId="0" applyNumberFormat="1" applyFont="1" applyFill="1" applyBorder="1" applyAlignment="1" applyProtection="1">
      <alignment horizontal="center"/>
    </xf>
    <xf numFmtId="3" fontId="33" fillId="6" borderId="5" xfId="0" applyNumberFormat="1" applyFont="1" applyFill="1" applyBorder="1" applyAlignment="1" applyProtection="1">
      <alignment horizontal="center" vertical="center" wrapText="1"/>
    </xf>
    <xf numFmtId="0" fontId="32" fillId="6" borderId="4" xfId="0" applyFont="1" applyFill="1" applyBorder="1" applyAlignment="1" applyProtection="1">
      <alignment horizontal="center"/>
    </xf>
    <xf numFmtId="3" fontId="32" fillId="6" borderId="5" xfId="0" applyNumberFormat="1" applyFont="1" applyFill="1" applyBorder="1" applyAlignment="1">
      <alignment horizontal="center"/>
    </xf>
    <xf numFmtId="3" fontId="32" fillId="6" borderId="5" xfId="5" applyNumberFormat="1" applyFont="1" applyFill="1" applyBorder="1" applyAlignment="1">
      <alignment horizontal="center"/>
    </xf>
    <xf numFmtId="3" fontId="32" fillId="6" borderId="5" xfId="4" applyNumberFormat="1" applyFont="1" applyFill="1" applyBorder="1" applyAlignment="1" applyProtection="1">
      <alignment horizontal="center"/>
    </xf>
    <xf numFmtId="3" fontId="32" fillId="6" borderId="5" xfId="5" applyNumberFormat="1" applyFont="1" applyFill="1" applyBorder="1" applyAlignment="1">
      <alignment horizontal="center" vertical="top"/>
    </xf>
    <xf numFmtId="0" fontId="33" fillId="6" borderId="4" xfId="0" applyFont="1" applyFill="1" applyBorder="1" applyAlignment="1" applyProtection="1">
      <alignment horizontal="center"/>
    </xf>
    <xf numFmtId="164" fontId="33" fillId="6" borderId="5" xfId="4" applyNumberFormat="1" applyFont="1" applyFill="1" applyBorder="1" applyAlignment="1" applyProtection="1">
      <alignment horizontal="center"/>
    </xf>
    <xf numFmtId="0" fontId="32" fillId="6" borderId="5" xfId="0" applyFont="1" applyFill="1" applyBorder="1" applyAlignment="1">
      <alignment horizontal="center"/>
    </xf>
    <xf numFmtId="0" fontId="34" fillId="6" borderId="0" xfId="0" applyFont="1" applyFill="1" applyBorder="1" applyAlignment="1" applyProtection="1">
      <alignment horizontal="center"/>
    </xf>
    <xf numFmtId="164" fontId="34" fillId="6" borderId="0" xfId="4" applyNumberFormat="1" applyFont="1" applyFill="1" applyBorder="1" applyAlignment="1" applyProtection="1">
      <alignment horizontal="center"/>
    </xf>
    <xf numFmtId="3" fontId="34" fillId="6" borderId="0" xfId="0" applyNumberFormat="1" applyFont="1" applyFill="1" applyBorder="1" applyAlignment="1">
      <alignment horizontal="center"/>
    </xf>
    <xf numFmtId="3" fontId="34" fillId="6" borderId="0" xfId="4" applyNumberFormat="1" applyFont="1" applyFill="1" applyBorder="1" applyAlignment="1" applyProtection="1">
      <alignment horizontal="center"/>
    </xf>
    <xf numFmtId="3" fontId="35" fillId="6" borderId="0" xfId="0" applyNumberFormat="1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 vertical="center" wrapText="1"/>
    </xf>
    <xf numFmtId="10" fontId="32" fillId="6" borderId="6" xfId="4" applyNumberFormat="1" applyFont="1" applyFill="1" applyBorder="1" applyAlignment="1" applyProtection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35" fillId="6" borderId="4" xfId="0" applyFont="1" applyFill="1" applyBorder="1" applyAlignment="1" applyProtection="1">
      <alignment horizontal="center" vertical="center" wrapText="1"/>
    </xf>
    <xf numFmtId="3" fontId="32" fillId="6" borderId="5" xfId="4" applyNumberFormat="1" applyFont="1" applyFill="1" applyBorder="1" applyAlignment="1" applyProtection="1">
      <alignment horizontal="center" vertical="center" wrapText="1"/>
    </xf>
    <xf numFmtId="0" fontId="36" fillId="6" borderId="4" xfId="0" applyFont="1" applyFill="1" applyBorder="1" applyAlignment="1" applyProtection="1">
      <alignment horizontal="center" vertical="center" wrapText="1"/>
    </xf>
    <xf numFmtId="164" fontId="36" fillId="6" borderId="5" xfId="4" applyNumberFormat="1" applyFont="1" applyFill="1" applyBorder="1" applyAlignment="1" applyProtection="1">
      <alignment horizontal="center" vertical="center" wrapText="1"/>
    </xf>
    <xf numFmtId="3" fontId="35" fillId="6" borderId="5" xfId="5" applyNumberFormat="1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/>
    </xf>
    <xf numFmtId="0" fontId="31" fillId="7" borderId="2" xfId="0" applyFont="1" applyFill="1" applyBorder="1" applyAlignment="1" applyProtection="1">
      <alignment horizontal="center" wrapText="1"/>
    </xf>
    <xf numFmtId="0" fontId="31" fillId="7" borderId="2" xfId="0" applyFont="1" applyFill="1" applyBorder="1" applyAlignment="1" applyProtection="1">
      <alignment horizontal="center"/>
    </xf>
    <xf numFmtId="0" fontId="31" fillId="7" borderId="4" xfId="0" applyFont="1" applyFill="1" applyBorder="1" applyAlignment="1">
      <alignment horizontal="center"/>
    </xf>
    <xf numFmtId="0" fontId="31" fillId="7" borderId="5" xfId="0" applyFont="1" applyFill="1" applyBorder="1" applyAlignment="1" applyProtection="1">
      <alignment horizontal="center" wrapText="1"/>
    </xf>
    <xf numFmtId="0" fontId="31" fillId="7" borderId="5" xfId="0" applyFont="1" applyFill="1" applyBorder="1" applyAlignment="1" applyProtection="1">
      <alignment horizontal="center"/>
    </xf>
    <xf numFmtId="0" fontId="31" fillId="7" borderId="4" xfId="0" applyFont="1" applyFill="1" applyBorder="1" applyAlignment="1" applyProtection="1">
      <alignment horizontal="center"/>
    </xf>
    <xf numFmtId="0" fontId="31" fillId="8" borderId="4" xfId="0" applyFont="1" applyFill="1" applyBorder="1" applyAlignment="1">
      <alignment horizontal="center"/>
    </xf>
    <xf numFmtId="3" fontId="31" fillId="8" borderId="5" xfId="0" applyNumberFormat="1" applyFont="1" applyFill="1" applyBorder="1" applyAlignment="1" applyProtection="1">
      <alignment horizontal="center" wrapText="1"/>
    </xf>
    <xf numFmtId="0" fontId="31" fillId="8" borderId="4" xfId="0" applyFont="1" applyFill="1" applyBorder="1" applyAlignment="1" applyProtection="1">
      <alignment horizontal="center"/>
    </xf>
    <xf numFmtId="3" fontId="31" fillId="8" borderId="5" xfId="4" applyNumberFormat="1" applyFont="1" applyFill="1" applyBorder="1" applyAlignment="1" applyProtection="1">
      <alignment horizontal="center"/>
    </xf>
    <xf numFmtId="0" fontId="31" fillId="8" borderId="7" xfId="0" applyFont="1" applyFill="1" applyBorder="1" applyAlignment="1" applyProtection="1">
      <alignment horizontal="center"/>
    </xf>
    <xf numFmtId="3" fontId="31" fillId="8" borderId="8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horizontal="center" vertical="center" wrapText="1"/>
    </xf>
    <xf numFmtId="3" fontId="31" fillId="8" borderId="5" xfId="0" applyNumberFormat="1" applyFont="1" applyFill="1" applyBorder="1" applyAlignment="1" applyProtection="1">
      <alignment horizontal="center" vertical="center" wrapText="1"/>
    </xf>
    <xf numFmtId="3" fontId="35" fillId="8" borderId="5" xfId="0" applyNumberFormat="1" applyFont="1" applyFill="1" applyBorder="1" applyAlignment="1" applyProtection="1">
      <alignment horizontal="center" vertical="center" wrapText="1"/>
    </xf>
    <xf numFmtId="10" fontId="35" fillId="8" borderId="6" xfId="4" applyNumberFormat="1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center" vertical="center" wrapText="1"/>
    </xf>
    <xf numFmtId="0" fontId="31" fillId="8" borderId="4" xfId="0" applyFont="1" applyFill="1" applyBorder="1" applyAlignment="1" applyProtection="1">
      <alignment horizontal="center" vertical="center" wrapText="1"/>
    </xf>
    <xf numFmtId="3" fontId="31" fillId="8" borderId="5" xfId="4" applyNumberFormat="1" applyFont="1" applyFill="1" applyBorder="1" applyAlignment="1" applyProtection="1">
      <alignment horizontal="center" vertical="center" wrapText="1"/>
    </xf>
    <xf numFmtId="0" fontId="31" fillId="8" borderId="7" xfId="0" applyFont="1" applyFill="1" applyBorder="1" applyAlignment="1" applyProtection="1">
      <alignment horizontal="center" vertical="center" wrapText="1"/>
    </xf>
    <xf numFmtId="3" fontId="31" fillId="8" borderId="8" xfId="4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3" fontId="39" fillId="9" borderId="5" xfId="0" applyNumberFormat="1" applyFont="1" applyFill="1" applyBorder="1" applyAlignment="1">
      <alignment horizontal="center"/>
    </xf>
    <xf numFmtId="3" fontId="40" fillId="9" borderId="5" xfId="0" applyNumberFormat="1" applyFont="1" applyFill="1" applyBorder="1" applyAlignment="1">
      <alignment horizontal="center" wrapText="1"/>
    </xf>
    <xf numFmtId="3" fontId="40" fillId="9" borderId="5" xfId="0" applyNumberFormat="1" applyFont="1" applyFill="1" applyBorder="1" applyAlignment="1">
      <alignment horizontal="center"/>
    </xf>
    <xf numFmtId="10" fontId="40" fillId="9" borderId="5" xfId="0" applyNumberFormat="1" applyFont="1" applyFill="1" applyBorder="1" applyAlignment="1">
      <alignment horizontal="center"/>
    </xf>
    <xf numFmtId="0" fontId="43" fillId="9" borderId="5" xfId="0" applyFont="1" applyFill="1" applyBorder="1" applyAlignment="1">
      <alignment horizontal="center" wrapText="1"/>
    </xf>
    <xf numFmtId="0" fontId="42" fillId="7" borderId="5" xfId="0" applyFont="1" applyFill="1" applyBorder="1" applyAlignment="1">
      <alignment horizontal="center"/>
    </xf>
    <xf numFmtId="0" fontId="38" fillId="7" borderId="5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29" fillId="5" borderId="5" xfId="0" applyNumberFormat="1" applyFont="1" applyFill="1" applyBorder="1" applyAlignment="1">
      <alignment horizontal="center"/>
    </xf>
    <xf numFmtId="10" fontId="29" fillId="5" borderId="5" xfId="0" applyNumberFormat="1" applyFont="1" applyFill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3" fontId="3" fillId="8" borderId="5" xfId="0" applyNumberFormat="1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/>
    </xf>
    <xf numFmtId="3" fontId="39" fillId="0" borderId="5" xfId="0" applyNumberFormat="1" applyFont="1" applyBorder="1" applyAlignment="1">
      <alignment horizontal="center" vertical="center" wrapText="1"/>
    </xf>
    <xf numFmtId="10" fontId="39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1" fillId="5" borderId="4" xfId="0" applyFont="1" applyFill="1" applyBorder="1" applyAlignment="1">
      <alignment horizontal="center" vertical="top" wrapText="1"/>
    </xf>
    <xf numFmtId="0" fontId="41" fillId="5" borderId="5" xfId="0" applyFont="1" applyFill="1" applyBorder="1" applyAlignment="1">
      <alignment horizontal="center" vertical="top" wrapText="1"/>
    </xf>
    <xf numFmtId="0" fontId="41" fillId="5" borderId="6" xfId="0" applyFont="1" applyFill="1" applyBorder="1" applyAlignment="1">
      <alignment horizontal="center" vertical="top" wrapText="1"/>
    </xf>
    <xf numFmtId="0" fontId="43" fillId="8" borderId="4" xfId="0" applyFont="1" applyFill="1" applyBorder="1" applyAlignment="1">
      <alignment vertical="top" wrapText="1"/>
    </xf>
    <xf numFmtId="0" fontId="44" fillId="8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41" fillId="0" borderId="26" xfId="0" applyFont="1" applyBorder="1" applyAlignment="1">
      <alignment horizontal="center" vertical="top" wrapText="1"/>
    </xf>
    <xf numFmtId="0" fontId="41" fillId="0" borderId="26" xfId="0" applyNumberFormat="1" applyFont="1" applyBorder="1" applyAlignment="1">
      <alignment horizontal="center" vertical="top" wrapText="1"/>
    </xf>
    <xf numFmtId="4" fontId="41" fillId="0" borderId="26" xfId="0" applyNumberFormat="1" applyFont="1" applyBorder="1" applyAlignment="1">
      <alignment horizontal="center" vertical="top" wrapText="1"/>
    </xf>
    <xf numFmtId="3" fontId="47" fillId="0" borderId="5" xfId="0" applyNumberFormat="1" applyFont="1" applyBorder="1" applyAlignment="1">
      <alignment horizontal="center" vertical="top" wrapText="1"/>
    </xf>
    <xf numFmtId="3" fontId="48" fillId="0" borderId="5" xfId="0" applyNumberFormat="1" applyFont="1" applyBorder="1" applyAlignment="1">
      <alignment horizontal="center" vertical="top" wrapText="1"/>
    </xf>
    <xf numFmtId="10" fontId="48" fillId="0" borderId="6" xfId="0" applyNumberFormat="1" applyFont="1" applyBorder="1" applyAlignment="1">
      <alignment horizontal="center" vertical="top" wrapText="1"/>
    </xf>
    <xf numFmtId="0" fontId="41" fillId="0" borderId="4" xfId="0" applyFont="1" applyBorder="1" applyAlignment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35" fillId="6" borderId="4" xfId="0" applyFont="1" applyFill="1" applyBorder="1" applyAlignment="1">
      <alignment vertical="top" wrapText="1"/>
    </xf>
    <xf numFmtId="3" fontId="50" fillId="6" borderId="5" xfId="0" applyNumberFormat="1" applyFont="1" applyFill="1" applyBorder="1" applyAlignment="1">
      <alignment horizontal="center" vertical="top" wrapText="1"/>
    </xf>
    <xf numFmtId="3" fontId="51" fillId="6" borderId="5" xfId="0" applyNumberFormat="1" applyFont="1" applyFill="1" applyBorder="1" applyAlignment="1">
      <alignment horizontal="center" vertical="top" wrapText="1"/>
    </xf>
    <xf numFmtId="3" fontId="51" fillId="0" borderId="5" xfId="0" applyNumberFormat="1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 wrapText="1"/>
    </xf>
    <xf numFmtId="3" fontId="51" fillId="0" borderId="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3" fillId="0" borderId="28" xfId="0" applyFont="1" applyBorder="1" applyAlignment="1">
      <alignment horizontal="center" vertical="top" wrapText="1"/>
    </xf>
    <xf numFmtId="3" fontId="39" fillId="0" borderId="27" xfId="0" applyNumberFormat="1" applyFont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top" wrapText="1"/>
    </xf>
    <xf numFmtId="3" fontId="3" fillId="6" borderId="15" xfId="0" applyNumberFormat="1" applyFont="1" applyFill="1" applyBorder="1" applyAlignment="1">
      <alignment horizontal="center" vertical="center"/>
    </xf>
    <xf numFmtId="1" fontId="54" fillId="0" borderId="29" xfId="0" applyNumberFormat="1" applyFont="1" applyBorder="1" applyAlignment="1">
      <alignment horizontal="center" vertical="top"/>
    </xf>
    <xf numFmtId="0" fontId="41" fillId="7" borderId="15" xfId="0" applyFont="1" applyFill="1" applyBorder="1" applyAlignment="1">
      <alignment horizontal="center" vertical="top" wrapText="1"/>
    </xf>
    <xf numFmtId="0" fontId="41" fillId="7" borderId="27" xfId="0" applyFont="1" applyFill="1" applyBorder="1" applyAlignment="1">
      <alignment horizontal="center" vertical="top" wrapText="1"/>
    </xf>
    <xf numFmtId="9" fontId="15" fillId="6" borderId="6" xfId="6" applyFont="1" applyFill="1" applyBorder="1" applyAlignment="1">
      <alignment horizontal="center"/>
    </xf>
    <xf numFmtId="9" fontId="15" fillId="6" borderId="30" xfId="6" applyFont="1" applyFill="1" applyBorder="1" applyAlignment="1">
      <alignment horizontal="center"/>
    </xf>
    <xf numFmtId="9" fontId="15" fillId="6" borderId="5" xfId="6" applyFont="1" applyFill="1" applyBorder="1" applyAlignment="1">
      <alignment horizontal="center"/>
    </xf>
    <xf numFmtId="9" fontId="39" fillId="0" borderId="27" xfId="6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1" fillId="2" borderId="31" xfId="0" applyNumberFormat="1" applyFont="1" applyFill="1" applyBorder="1" applyAlignment="1" applyProtection="1">
      <alignment horizontal="center"/>
    </xf>
    <xf numFmtId="3" fontId="7" fillId="0" borderId="18" xfId="0" applyNumberFormat="1" applyFont="1" applyBorder="1" applyAlignment="1">
      <alignment horizontal="center"/>
    </xf>
    <xf numFmtId="0" fontId="0" fillId="0" borderId="5" xfId="0" applyBorder="1"/>
    <xf numFmtId="3" fontId="3" fillId="6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8" borderId="5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top" wrapText="1"/>
    </xf>
    <xf numFmtId="10" fontId="32" fillId="6" borderId="0" xfId="4" applyNumberFormat="1" applyFont="1" applyFill="1" applyBorder="1" applyAlignment="1" applyProtection="1">
      <alignment horizontal="center" vertical="center" wrapText="1"/>
    </xf>
    <xf numFmtId="0" fontId="55" fillId="0" borderId="5" xfId="0" applyFont="1" applyBorder="1"/>
    <xf numFmtId="3" fontId="24" fillId="0" borderId="5" xfId="0" applyNumberFormat="1" applyFont="1" applyBorder="1"/>
    <xf numFmtId="0" fontId="2" fillId="7" borderId="5" xfId="0" applyFont="1" applyFill="1" applyBorder="1" applyAlignment="1">
      <alignment horizontal="center"/>
    </xf>
    <xf numFmtId="3" fontId="24" fillId="8" borderId="5" xfId="0" applyNumberFormat="1" applyFont="1" applyFill="1" applyBorder="1"/>
    <xf numFmtId="0" fontId="31" fillId="6" borderId="0" xfId="0" applyFont="1" applyFill="1" applyBorder="1" applyAlignment="1" applyProtection="1">
      <alignment horizontal="center" vertical="center" wrapText="1"/>
    </xf>
    <xf numFmtId="10" fontId="35" fillId="6" borderId="0" xfId="4" applyNumberFormat="1" applyFont="1" applyFill="1" applyBorder="1" applyAlignment="1" applyProtection="1">
      <alignment horizontal="center" vertical="center" wrapText="1"/>
    </xf>
    <xf numFmtId="10" fontId="47" fillId="0" borderId="6" xfId="0" applyNumberFormat="1" applyFont="1" applyBorder="1" applyAlignment="1">
      <alignment horizontal="center" vertical="top" wrapText="1"/>
    </xf>
    <xf numFmtId="9" fontId="31" fillId="8" borderId="8" xfId="6" applyFont="1" applyFill="1" applyBorder="1" applyAlignment="1" applyProtection="1">
      <alignment horizontal="center" vertical="center" wrapText="1"/>
    </xf>
    <xf numFmtId="43" fontId="0" fillId="0" borderId="0" xfId="1" applyFont="1" applyAlignment="1">
      <alignment horizontal="center"/>
    </xf>
    <xf numFmtId="43" fontId="0" fillId="0" borderId="0" xfId="1" applyFont="1"/>
    <xf numFmtId="43" fontId="55" fillId="0" borderId="0" xfId="1" applyFont="1"/>
    <xf numFmtId="3" fontId="32" fillId="6" borderId="32" xfId="0" applyNumberFormat="1" applyFont="1" applyFill="1" applyBorder="1" applyAlignment="1" applyProtection="1">
      <alignment horizontal="center" wrapText="1"/>
    </xf>
    <xf numFmtId="3" fontId="32" fillId="6" borderId="19" xfId="0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30" fillId="0" borderId="0" xfId="0" applyFont="1" applyAlignment="1"/>
    <xf numFmtId="0" fontId="41" fillId="7" borderId="14" xfId="0" applyFont="1" applyFill="1" applyBorder="1" applyAlignment="1">
      <alignment horizontal="center" vertical="top" wrapText="1"/>
    </xf>
    <xf numFmtId="0" fontId="41" fillId="7" borderId="22" xfId="0" applyFont="1" applyFill="1" applyBorder="1" applyAlignment="1">
      <alignment horizontal="center" vertical="top" wrapText="1"/>
    </xf>
    <xf numFmtId="0" fontId="41" fillId="7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16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41" fillId="5" borderId="1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49" fillId="6" borderId="5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2" fillId="5" borderId="5" xfId="0" applyFont="1" applyFill="1" applyBorder="1" applyAlignment="1">
      <alignment horizontal="center" vertical="top" wrapText="1"/>
    </xf>
    <xf numFmtId="0" fontId="52" fillId="5" borderId="8" xfId="0" applyFont="1" applyFill="1" applyBorder="1" applyAlignment="1">
      <alignment horizontal="center" vertical="top" wrapText="1"/>
    </xf>
    <xf numFmtId="0" fontId="46" fillId="7" borderId="14" xfId="0" applyFont="1" applyFill="1" applyBorder="1" applyAlignment="1">
      <alignment horizontal="center" vertical="top" wrapText="1"/>
    </xf>
    <xf numFmtId="0" fontId="46" fillId="7" borderId="22" xfId="0" applyFont="1" applyFill="1" applyBorder="1" applyAlignment="1">
      <alignment horizontal="center" vertical="top" wrapText="1"/>
    </xf>
    <xf numFmtId="0" fontId="46" fillId="7" borderId="16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1" fillId="5" borderId="4" xfId="0" applyFont="1" applyFill="1" applyBorder="1" applyAlignment="1">
      <alignment horizontal="center" vertical="top" wrapText="1"/>
    </xf>
    <xf numFmtId="0" fontId="41" fillId="5" borderId="5" xfId="0" applyFont="1" applyFill="1" applyBorder="1" applyAlignment="1">
      <alignment horizontal="center" vertical="top" wrapText="1"/>
    </xf>
  </cellXfs>
  <cellStyles count="7">
    <cellStyle name="Comma 2" xfId="4"/>
    <cellStyle name="Millares" xfId="1" builtinId="3"/>
    <cellStyle name="Millares 10" xfId="3"/>
    <cellStyle name="Millares 2" xfId="5"/>
    <cellStyle name="Normal" xfId="0" builtinId="0"/>
    <cellStyle name="Normal_PASJERO" xfId="2"/>
    <cellStyle name="Porcentaje" xfId="6" builtinId="5"/>
  </cellStyles>
  <dxfs count="0"/>
  <tableStyles count="0" defaultTableStyle="TableStyleMedium9" defaultPivotStyle="PivotStyleLight16"/>
  <colors>
    <mruColors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0</xdr:row>
      <xdr:rowOff>0</xdr:rowOff>
    </xdr:from>
    <xdr:to>
      <xdr:col>8</xdr:col>
      <xdr:colOff>323850</xdr:colOff>
      <xdr:row>2</xdr:row>
      <xdr:rowOff>161924</xdr:rowOff>
    </xdr:to>
    <xdr:pic>
      <xdr:nvPicPr>
        <xdr:cNvPr id="7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0"/>
          <a:ext cx="1438275" cy="542924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33</xdr:row>
      <xdr:rowOff>180975</xdr:rowOff>
    </xdr:from>
    <xdr:to>
      <xdr:col>4</xdr:col>
      <xdr:colOff>371475</xdr:colOff>
      <xdr:row>37</xdr:row>
      <xdr:rowOff>180975</xdr:rowOff>
    </xdr:to>
    <xdr:pic>
      <xdr:nvPicPr>
        <xdr:cNvPr id="9" name="8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7467600"/>
          <a:ext cx="1438275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333376</xdr:colOff>
      <xdr:row>65</xdr:row>
      <xdr:rowOff>66675</xdr:rowOff>
    </xdr:from>
    <xdr:to>
      <xdr:col>4</xdr:col>
      <xdr:colOff>704851</xdr:colOff>
      <xdr:row>67</xdr:row>
      <xdr:rowOff>19051</xdr:rowOff>
    </xdr:to>
    <xdr:pic>
      <xdr:nvPicPr>
        <xdr:cNvPr id="11" name="10 Imagen" descr="Logotipo&#10;&#10;Descripción generada automáticamente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13087350"/>
          <a:ext cx="1066800" cy="333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0</xdr:rowOff>
    </xdr:from>
    <xdr:to>
      <xdr:col>4</xdr:col>
      <xdr:colOff>342900</xdr:colOff>
      <xdr:row>3</xdr:row>
      <xdr:rowOff>0</xdr:rowOff>
    </xdr:to>
    <xdr:pic>
      <xdr:nvPicPr>
        <xdr:cNvPr id="4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0"/>
          <a:ext cx="1438275" cy="571500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35</xdr:row>
      <xdr:rowOff>104775</xdr:rowOff>
    </xdr:from>
    <xdr:to>
      <xdr:col>4</xdr:col>
      <xdr:colOff>457200</xdr:colOff>
      <xdr:row>39</xdr:row>
      <xdr:rowOff>161924</xdr:rowOff>
    </xdr:to>
    <xdr:pic>
      <xdr:nvPicPr>
        <xdr:cNvPr id="6" name="5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6934200"/>
          <a:ext cx="1666875" cy="819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3</xdr:row>
      <xdr:rowOff>152400</xdr:rowOff>
    </xdr:from>
    <xdr:to>
      <xdr:col>11</xdr:col>
      <xdr:colOff>142875</xdr:colOff>
      <xdr:row>8</xdr:row>
      <xdr:rowOff>19049</xdr:rowOff>
    </xdr:to>
    <xdr:pic>
      <xdr:nvPicPr>
        <xdr:cNvPr id="5" name="4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23900"/>
          <a:ext cx="1666875" cy="81914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38</xdr:row>
      <xdr:rowOff>152400</xdr:rowOff>
    </xdr:from>
    <xdr:to>
      <xdr:col>4</xdr:col>
      <xdr:colOff>600075</xdr:colOff>
      <xdr:row>43</xdr:row>
      <xdr:rowOff>19049</xdr:rowOff>
    </xdr:to>
    <xdr:pic>
      <xdr:nvPicPr>
        <xdr:cNvPr id="7" name="6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7772400"/>
          <a:ext cx="1666875" cy="8191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0</xdr:row>
      <xdr:rowOff>19051</xdr:rowOff>
    </xdr:from>
    <xdr:to>
      <xdr:col>4</xdr:col>
      <xdr:colOff>285750</xdr:colOff>
      <xdr:row>2</xdr:row>
      <xdr:rowOff>152400</xdr:rowOff>
    </xdr:to>
    <xdr:pic>
      <xdr:nvPicPr>
        <xdr:cNvPr id="3" name="2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19051"/>
          <a:ext cx="1666875" cy="5143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28575</xdr:rowOff>
    </xdr:from>
    <xdr:to>
      <xdr:col>3</xdr:col>
      <xdr:colOff>685800</xdr:colOff>
      <xdr:row>4</xdr:row>
      <xdr:rowOff>76199</xdr:rowOff>
    </xdr:to>
    <xdr:pic>
      <xdr:nvPicPr>
        <xdr:cNvPr id="4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28575"/>
          <a:ext cx="1666875" cy="8191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133350</xdr:rowOff>
    </xdr:from>
    <xdr:to>
      <xdr:col>5</xdr:col>
      <xdr:colOff>762000</xdr:colOff>
      <xdr:row>4</xdr:row>
      <xdr:rowOff>190499</xdr:rowOff>
    </xdr:to>
    <xdr:pic>
      <xdr:nvPicPr>
        <xdr:cNvPr id="5" name="4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33350"/>
          <a:ext cx="1666875" cy="8191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0</xdr:row>
      <xdr:rowOff>0</xdr:rowOff>
    </xdr:from>
    <xdr:to>
      <xdr:col>5</xdr:col>
      <xdr:colOff>142874</xdr:colOff>
      <xdr:row>5</xdr:row>
      <xdr:rowOff>38100</xdr:rowOff>
    </xdr:to>
    <xdr:pic>
      <xdr:nvPicPr>
        <xdr:cNvPr id="3" name="0 Imagen" descr="LOGO PORTUARIA NUEV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4" y="0"/>
          <a:ext cx="25431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4:N95"/>
  <sheetViews>
    <sheetView topLeftCell="A70" workbookViewId="0">
      <selection activeCell="B7" sqref="B7:N7"/>
    </sheetView>
  </sheetViews>
  <sheetFormatPr baseColWidth="10" defaultRowHeight="15" x14ac:dyDescent="0.25"/>
  <cols>
    <col min="1" max="1" width="1.85546875" customWidth="1"/>
    <col min="2" max="2" width="0.42578125" customWidth="1"/>
    <col min="3" max="3" width="15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0.140625" customWidth="1"/>
    <col min="9" max="9" width="11.7109375" customWidth="1"/>
    <col min="10" max="10" width="8.28515625" customWidth="1"/>
    <col min="11" max="11" width="6.42578125" customWidth="1"/>
    <col min="12" max="12" width="10.140625" customWidth="1"/>
    <col min="13" max="13" width="6.28515625" customWidth="1"/>
    <col min="14" max="14" width="7.28515625" customWidth="1"/>
  </cols>
  <sheetData>
    <row r="4" spans="2:14" x14ac:dyDescent="0.25">
      <c r="G4" s="1"/>
      <c r="H4" s="2" t="s">
        <v>0</v>
      </c>
      <c r="I4" s="1"/>
    </row>
    <row r="5" spans="2:14" x14ac:dyDescent="0.25">
      <c r="H5" s="2" t="s">
        <v>1</v>
      </c>
    </row>
    <row r="6" spans="2:14" x14ac:dyDescent="0.25">
      <c r="H6" s="2" t="s">
        <v>2</v>
      </c>
    </row>
    <row r="7" spans="2:14" s="19" customFormat="1" ht="15" customHeight="1" x14ac:dyDescent="0.2">
      <c r="B7" s="227" t="s">
        <v>144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2:14" ht="15.75" thickBot="1" x14ac:dyDescent="0.3">
      <c r="H8" s="2" t="s">
        <v>36</v>
      </c>
    </row>
    <row r="9" spans="2:14" ht="24.75" x14ac:dyDescent="0.25">
      <c r="C9" s="9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9</v>
      </c>
      <c r="J9" s="11" t="s">
        <v>10</v>
      </c>
      <c r="K9" s="11" t="s">
        <v>11</v>
      </c>
      <c r="L9" s="11" t="s">
        <v>138</v>
      </c>
      <c r="M9" s="11" t="s">
        <v>13</v>
      </c>
      <c r="N9" s="12" t="s">
        <v>14</v>
      </c>
    </row>
    <row r="10" spans="2:14" x14ac:dyDescent="0.25">
      <c r="C10" s="13" t="s">
        <v>15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ref="N10:N29" si="0">SUM(D10:M10)</f>
        <v>0</v>
      </c>
    </row>
    <row r="11" spans="2:14" x14ac:dyDescent="0.25">
      <c r="C11" s="13" t="s">
        <v>16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5">
        <f t="shared" si="0"/>
        <v>3</v>
      </c>
    </row>
    <row r="12" spans="2:14" x14ac:dyDescent="0.25">
      <c r="C12" s="13" t="s">
        <v>17</v>
      </c>
      <c r="D12" s="4">
        <v>0</v>
      </c>
      <c r="E12" s="4">
        <v>1</v>
      </c>
      <c r="F12" s="4">
        <v>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5</v>
      </c>
    </row>
    <row r="13" spans="2:14" x14ac:dyDescent="0.25">
      <c r="C13" s="13" t="s">
        <v>18</v>
      </c>
      <c r="D13" s="4">
        <v>1</v>
      </c>
      <c r="E13" s="4">
        <v>4</v>
      </c>
      <c r="F13" s="4">
        <v>0</v>
      </c>
      <c r="G13" s="4">
        <v>0</v>
      </c>
      <c r="H13" s="4">
        <v>0</v>
      </c>
      <c r="I13" s="4">
        <v>8</v>
      </c>
      <c r="J13" s="4">
        <v>5</v>
      </c>
      <c r="K13" s="4">
        <v>0</v>
      </c>
      <c r="L13" s="4">
        <v>2</v>
      </c>
      <c r="M13" s="4">
        <v>0</v>
      </c>
      <c r="N13" s="5">
        <f t="shared" si="0"/>
        <v>20</v>
      </c>
    </row>
    <row r="14" spans="2:14" x14ac:dyDescent="0.25">
      <c r="C14" s="13" t="s">
        <v>19</v>
      </c>
      <c r="D14" s="4">
        <v>7</v>
      </c>
      <c r="E14" s="4">
        <v>0</v>
      </c>
      <c r="F14" s="4">
        <v>8</v>
      </c>
      <c r="G14" s="4">
        <v>0</v>
      </c>
      <c r="H14" s="4">
        <v>0</v>
      </c>
      <c r="I14" s="4">
        <v>2</v>
      </c>
      <c r="J14" s="4">
        <v>2</v>
      </c>
      <c r="K14" s="4">
        <v>2</v>
      </c>
      <c r="L14" s="4">
        <v>0</v>
      </c>
      <c r="M14" s="4">
        <v>0</v>
      </c>
      <c r="N14" s="5">
        <f t="shared" si="0"/>
        <v>21</v>
      </c>
    </row>
    <row r="15" spans="2:14" ht="24.75" x14ac:dyDescent="0.25">
      <c r="C15" s="13" t="s">
        <v>20</v>
      </c>
      <c r="D15" s="4">
        <v>3</v>
      </c>
      <c r="E15" s="4">
        <v>0</v>
      </c>
      <c r="F15" s="4">
        <v>0</v>
      </c>
      <c r="G15" s="4">
        <v>0</v>
      </c>
      <c r="H15" s="4">
        <v>0</v>
      </c>
      <c r="I15" s="4">
        <v>2</v>
      </c>
      <c r="J15" s="4">
        <v>1</v>
      </c>
      <c r="K15" s="4">
        <v>0</v>
      </c>
      <c r="L15" s="4">
        <v>1</v>
      </c>
      <c r="M15" s="4">
        <v>0</v>
      </c>
      <c r="N15" s="5">
        <f t="shared" si="0"/>
        <v>7</v>
      </c>
    </row>
    <row r="16" spans="2:14" x14ac:dyDescent="0.25">
      <c r="C16" s="13" t="s">
        <v>21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0</v>
      </c>
    </row>
    <row r="17" spans="3:14" x14ac:dyDescent="0.25">
      <c r="C17" s="13" t="s">
        <v>22</v>
      </c>
      <c r="D17" s="4">
        <v>226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226</v>
      </c>
    </row>
    <row r="18" spans="3:14" x14ac:dyDescent="0.25">
      <c r="C18" s="13" t="s">
        <v>23</v>
      </c>
      <c r="D18" s="4">
        <v>0</v>
      </c>
      <c r="E18" s="4">
        <v>0</v>
      </c>
      <c r="F18" s="4">
        <v>62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62</v>
      </c>
    </row>
    <row r="19" spans="3:14" x14ac:dyDescent="0.25">
      <c r="C19" s="13" t="s">
        <v>24</v>
      </c>
      <c r="D19" s="4">
        <v>0</v>
      </c>
      <c r="E19" s="4">
        <v>5</v>
      </c>
      <c r="F19" s="4">
        <v>7</v>
      </c>
      <c r="G19" s="4">
        <v>0</v>
      </c>
      <c r="H19" s="4">
        <v>0</v>
      </c>
      <c r="I19" s="4">
        <v>3</v>
      </c>
      <c r="J19" s="4">
        <v>3</v>
      </c>
      <c r="K19" s="4">
        <v>0</v>
      </c>
      <c r="L19" s="4">
        <v>0</v>
      </c>
      <c r="M19" s="4">
        <v>0</v>
      </c>
      <c r="N19" s="5">
        <f t="shared" si="0"/>
        <v>18</v>
      </c>
    </row>
    <row r="20" spans="3:14" x14ac:dyDescent="0.25"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48</v>
      </c>
      <c r="L20" s="4">
        <v>0</v>
      </c>
      <c r="M20" s="4">
        <v>0</v>
      </c>
      <c r="N20" s="5">
        <f t="shared" si="0"/>
        <v>48</v>
      </c>
    </row>
    <row r="21" spans="3:14" x14ac:dyDescent="0.25">
      <c r="C21" s="14" t="s">
        <v>26</v>
      </c>
      <c r="D21" s="4">
        <v>17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f t="shared" si="0"/>
        <v>17</v>
      </c>
    </row>
    <row r="22" spans="3:14" x14ac:dyDescent="0.25">
      <c r="C22" s="14" t="s">
        <v>27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1</v>
      </c>
    </row>
    <row r="23" spans="3:14" x14ac:dyDescent="0.25">
      <c r="C23" s="14" t="s">
        <v>28</v>
      </c>
      <c r="D23" s="4">
        <v>1</v>
      </c>
      <c r="E23" s="4">
        <v>8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5">
        <f t="shared" si="0"/>
        <v>10</v>
      </c>
    </row>
    <row r="24" spans="3:14" x14ac:dyDescent="0.25">
      <c r="C24" s="14" t="s">
        <v>29</v>
      </c>
      <c r="D24" s="4">
        <v>77</v>
      </c>
      <c r="E24" s="4">
        <v>12</v>
      </c>
      <c r="F24" s="4">
        <v>0</v>
      </c>
      <c r="G24" s="4">
        <v>1</v>
      </c>
      <c r="H24" s="4">
        <v>0</v>
      </c>
      <c r="I24" s="4">
        <v>4</v>
      </c>
      <c r="J24" s="4">
        <v>4</v>
      </c>
      <c r="K24" s="4">
        <v>0</v>
      </c>
      <c r="L24" s="4">
        <v>0</v>
      </c>
      <c r="M24" s="4">
        <v>0</v>
      </c>
      <c r="N24" s="5">
        <f t="shared" si="0"/>
        <v>98</v>
      </c>
    </row>
    <row r="25" spans="3:14" x14ac:dyDescent="0.25">
      <c r="C25" s="14" t="s">
        <v>30</v>
      </c>
      <c r="D25" s="4">
        <v>0</v>
      </c>
      <c r="E25" s="4">
        <v>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4</v>
      </c>
    </row>
    <row r="26" spans="3:14" x14ac:dyDescent="0.25">
      <c r="C26" s="13" t="s">
        <v>31</v>
      </c>
      <c r="D26" s="4">
        <v>279</v>
      </c>
      <c r="E26" s="4">
        <v>43</v>
      </c>
      <c r="F26" s="4">
        <v>70</v>
      </c>
      <c r="G26" s="6">
        <v>0</v>
      </c>
      <c r="H26" s="6">
        <v>0</v>
      </c>
      <c r="I26" s="6">
        <v>7</v>
      </c>
      <c r="J26" s="6">
        <v>7</v>
      </c>
      <c r="K26" s="6">
        <v>1</v>
      </c>
      <c r="L26" s="6">
        <v>0</v>
      </c>
      <c r="M26" s="6">
        <v>0</v>
      </c>
      <c r="N26" s="5">
        <f t="shared" si="0"/>
        <v>407</v>
      </c>
    </row>
    <row r="27" spans="3:14" ht="24.75" x14ac:dyDescent="0.25">
      <c r="C27" s="13" t="s">
        <v>32</v>
      </c>
      <c r="D27" s="4">
        <v>15</v>
      </c>
      <c r="E27" s="4">
        <v>2</v>
      </c>
      <c r="F27" s="4">
        <v>10</v>
      </c>
      <c r="G27" s="4">
        <v>0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0</v>
      </c>
      <c r="N27" s="5">
        <f t="shared" si="0"/>
        <v>30</v>
      </c>
    </row>
    <row r="28" spans="3:14" ht="24" x14ac:dyDescent="0.25">
      <c r="C28" s="15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2</v>
      </c>
      <c r="I28" s="4">
        <v>0</v>
      </c>
      <c r="J28" s="4">
        <v>0</v>
      </c>
      <c r="K28" s="4">
        <v>58</v>
      </c>
      <c r="L28" s="4">
        <v>0</v>
      </c>
      <c r="M28" s="4">
        <v>0</v>
      </c>
      <c r="N28" s="5">
        <f t="shared" si="0"/>
        <v>60</v>
      </c>
    </row>
    <row r="29" spans="3:14" ht="24" x14ac:dyDescent="0.25">
      <c r="C29" s="15" t="s">
        <v>34</v>
      </c>
      <c r="D29" s="4">
        <v>48</v>
      </c>
      <c r="E29" s="4">
        <v>0</v>
      </c>
      <c r="F29" s="4">
        <v>0</v>
      </c>
      <c r="G29" s="7">
        <v>0</v>
      </c>
      <c r="H29" s="4">
        <v>0</v>
      </c>
      <c r="I29" s="4">
        <v>7</v>
      </c>
      <c r="J29" s="4">
        <v>5</v>
      </c>
      <c r="K29" s="4">
        <v>1</v>
      </c>
      <c r="L29" s="4">
        <v>4</v>
      </c>
      <c r="M29" s="4">
        <v>34</v>
      </c>
      <c r="N29" s="5">
        <f t="shared" si="0"/>
        <v>99</v>
      </c>
    </row>
    <row r="30" spans="3:14" ht="15.75" thickBot="1" x14ac:dyDescent="0.3">
      <c r="C30" s="16" t="s">
        <v>35</v>
      </c>
      <c r="D30" s="8">
        <f t="shared" ref="D30:J30" si="1">SUM(D10:D29)</f>
        <v>675</v>
      </c>
      <c r="E30" s="8">
        <f t="shared" si="1"/>
        <v>80</v>
      </c>
      <c r="F30" s="8">
        <f t="shared" si="1"/>
        <v>162</v>
      </c>
      <c r="G30" s="8">
        <f t="shared" si="1"/>
        <v>1</v>
      </c>
      <c r="H30" s="8">
        <f t="shared" si="1"/>
        <v>2</v>
      </c>
      <c r="I30" s="8">
        <f t="shared" si="1"/>
        <v>35</v>
      </c>
      <c r="J30" s="8">
        <f t="shared" si="1"/>
        <v>29</v>
      </c>
      <c r="K30" s="8">
        <f>SUM(K10:K29)</f>
        <v>111</v>
      </c>
      <c r="L30" s="8">
        <f>SUM(L10:L29)</f>
        <v>7</v>
      </c>
      <c r="M30" s="197">
        <f>SUM(M10:M29)</f>
        <v>34</v>
      </c>
      <c r="N30" s="198">
        <f>SUM(N10:N29)</f>
        <v>1136</v>
      </c>
    </row>
    <row r="37" spans="3:14" ht="13.5" customHeight="1" x14ac:dyDescent="0.25"/>
    <row r="39" spans="3:14" x14ac:dyDescent="0.25">
      <c r="C39" s="18" t="s"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3:14" x14ac:dyDescent="0.25">
      <c r="C40" s="19" t="s">
        <v>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3:14" x14ac:dyDescent="0.25">
      <c r="C41" s="19" t="s">
        <v>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3:14" x14ac:dyDescent="0.25">
      <c r="C42" s="19" t="s">
        <v>135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3:14" ht="15.75" thickBot="1" x14ac:dyDescent="0.3">
      <c r="C43" s="19" t="s">
        <v>39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3:14" x14ac:dyDescent="0.25">
      <c r="C44" s="24" t="s">
        <v>37</v>
      </c>
      <c r="D44" s="25">
        <v>2020</v>
      </c>
      <c r="E44" s="25">
        <v>2021</v>
      </c>
      <c r="F44" s="25" t="s">
        <v>41</v>
      </c>
      <c r="G44" s="26" t="s">
        <v>40</v>
      </c>
    </row>
    <row r="45" spans="3:14" ht="15.75" thickBot="1" x14ac:dyDescent="0.3">
      <c r="C45" s="27" t="s">
        <v>4</v>
      </c>
      <c r="D45" s="20">
        <v>750</v>
      </c>
      <c r="E45" s="8">
        <v>675</v>
      </c>
      <c r="F45" s="21">
        <f>E45-D45</f>
        <v>-75</v>
      </c>
      <c r="G45" s="192">
        <f>F45/D45</f>
        <v>-0.1</v>
      </c>
    </row>
    <row r="46" spans="3:14" x14ac:dyDescent="0.25">
      <c r="C46" s="27" t="s">
        <v>5</v>
      </c>
      <c r="D46" s="20">
        <v>74</v>
      </c>
      <c r="E46" s="20">
        <v>80</v>
      </c>
      <c r="F46" s="21">
        <f t="shared" ref="F46:F55" si="2">E46-D46</f>
        <v>6</v>
      </c>
      <c r="G46" s="192">
        <f t="shared" ref="G46:G55" si="3">F46/D46</f>
        <v>8.1081081081081086E-2</v>
      </c>
    </row>
    <row r="47" spans="3:14" x14ac:dyDescent="0.25">
      <c r="C47" s="27" t="s">
        <v>6</v>
      </c>
      <c r="D47" s="20">
        <v>147</v>
      </c>
      <c r="E47" s="20">
        <v>162</v>
      </c>
      <c r="F47" s="21">
        <f t="shared" si="2"/>
        <v>15</v>
      </c>
      <c r="G47" s="192">
        <f t="shared" si="3"/>
        <v>0.10204081632653061</v>
      </c>
    </row>
    <row r="48" spans="3:14" x14ac:dyDescent="0.25">
      <c r="C48" s="27" t="s">
        <v>7</v>
      </c>
      <c r="D48" s="20">
        <v>141</v>
      </c>
      <c r="E48" s="20">
        <v>1</v>
      </c>
      <c r="F48" s="21">
        <f t="shared" si="2"/>
        <v>-140</v>
      </c>
      <c r="G48" s="192">
        <f t="shared" si="3"/>
        <v>-0.99290780141843971</v>
      </c>
    </row>
    <row r="49" spans="3:7" x14ac:dyDescent="0.25">
      <c r="C49" s="27" t="s">
        <v>8</v>
      </c>
      <c r="D49" s="20">
        <v>1</v>
      </c>
      <c r="E49" s="20">
        <v>2</v>
      </c>
      <c r="F49" s="21">
        <f t="shared" si="2"/>
        <v>1</v>
      </c>
      <c r="G49" s="192">
        <f t="shared" si="3"/>
        <v>1</v>
      </c>
    </row>
    <row r="50" spans="3:7" x14ac:dyDescent="0.25">
      <c r="C50" s="28" t="s">
        <v>9</v>
      </c>
      <c r="D50" s="20">
        <v>38</v>
      </c>
      <c r="E50" s="20">
        <v>35</v>
      </c>
      <c r="F50" s="21">
        <f t="shared" si="2"/>
        <v>-3</v>
      </c>
      <c r="G50" s="192">
        <f t="shared" si="3"/>
        <v>-7.8947368421052627E-2</v>
      </c>
    </row>
    <row r="51" spans="3:7" x14ac:dyDescent="0.25">
      <c r="C51" s="28" t="s">
        <v>10</v>
      </c>
      <c r="D51" s="20">
        <v>40</v>
      </c>
      <c r="E51" s="20">
        <v>29</v>
      </c>
      <c r="F51" s="21">
        <f t="shared" si="2"/>
        <v>-11</v>
      </c>
      <c r="G51" s="192">
        <f t="shared" si="3"/>
        <v>-0.27500000000000002</v>
      </c>
    </row>
    <row r="52" spans="3:7" x14ac:dyDescent="0.25">
      <c r="C52" s="28" t="s">
        <v>11</v>
      </c>
      <c r="D52" s="20">
        <v>102</v>
      </c>
      <c r="E52" s="20">
        <v>111</v>
      </c>
      <c r="F52" s="21">
        <f t="shared" si="2"/>
        <v>9</v>
      </c>
      <c r="G52" s="192">
        <f t="shared" si="3"/>
        <v>8.8235294117647065E-2</v>
      </c>
    </row>
    <row r="53" spans="3:7" x14ac:dyDescent="0.25">
      <c r="C53" s="28" t="s">
        <v>12</v>
      </c>
      <c r="D53" s="20">
        <v>2</v>
      </c>
      <c r="E53" s="20">
        <v>7</v>
      </c>
      <c r="F53" s="21">
        <f t="shared" si="2"/>
        <v>5</v>
      </c>
      <c r="G53" s="192">
        <f t="shared" si="3"/>
        <v>2.5</v>
      </c>
    </row>
    <row r="54" spans="3:7" ht="15.75" thickBot="1" x14ac:dyDescent="0.3">
      <c r="C54" s="29" t="s">
        <v>13</v>
      </c>
      <c r="D54" s="22">
        <v>31</v>
      </c>
      <c r="E54" s="22">
        <v>34</v>
      </c>
      <c r="F54" s="23">
        <f t="shared" si="2"/>
        <v>3</v>
      </c>
      <c r="G54" s="193">
        <f t="shared" si="3"/>
        <v>9.6774193548387094E-2</v>
      </c>
    </row>
    <row r="55" spans="3:7" ht="15.75" thickBot="1" x14ac:dyDescent="0.3">
      <c r="C55" s="30" t="s">
        <v>38</v>
      </c>
      <c r="D55" s="21">
        <f>SUM(D45:D54)</f>
        <v>1326</v>
      </c>
      <c r="E55" s="21">
        <f>SUM(E45:E54)</f>
        <v>1136</v>
      </c>
      <c r="F55" s="21">
        <f t="shared" si="2"/>
        <v>-190</v>
      </c>
      <c r="G55" s="194">
        <f t="shared" si="3"/>
        <v>-0.14328808446455504</v>
      </c>
    </row>
    <row r="68" spans="3:7" x14ac:dyDescent="0.25">
      <c r="E68" s="184" t="s">
        <v>80</v>
      </c>
    </row>
    <row r="69" spans="3:7" x14ac:dyDescent="0.25">
      <c r="E69" s="184" t="s">
        <v>100</v>
      </c>
    </row>
    <row r="70" spans="3:7" x14ac:dyDescent="0.25">
      <c r="E70" s="184" t="s">
        <v>101</v>
      </c>
    </row>
    <row r="71" spans="3:7" ht="15.75" x14ac:dyDescent="0.25">
      <c r="E71" s="159" t="s">
        <v>136</v>
      </c>
    </row>
    <row r="72" spans="3:7" ht="16.5" thickBot="1" x14ac:dyDescent="0.3">
      <c r="E72" s="159" t="s">
        <v>137</v>
      </c>
    </row>
    <row r="73" spans="3:7" ht="15.75" customHeight="1" thickBot="1" x14ac:dyDescent="0.3">
      <c r="C73" s="190"/>
      <c r="D73" s="224" t="s">
        <v>37</v>
      </c>
      <c r="E73" s="225"/>
      <c r="F73" s="225"/>
      <c r="G73" s="226"/>
    </row>
    <row r="74" spans="3:7" ht="43.5" thickBot="1" x14ac:dyDescent="0.3">
      <c r="C74" s="190" t="s">
        <v>103</v>
      </c>
      <c r="D74" s="191">
        <v>2020</v>
      </c>
      <c r="E74" s="191">
        <v>2021</v>
      </c>
      <c r="F74" s="191" t="s">
        <v>87</v>
      </c>
      <c r="G74" s="191" t="s">
        <v>88</v>
      </c>
    </row>
    <row r="75" spans="3:7" ht="15.75" thickBot="1" x14ac:dyDescent="0.3">
      <c r="C75" s="185" t="s">
        <v>89</v>
      </c>
      <c r="D75" s="189">
        <v>51</v>
      </c>
      <c r="E75" s="186">
        <v>0</v>
      </c>
      <c r="F75" s="186">
        <f>E75-D75</f>
        <v>-51</v>
      </c>
      <c r="G75" s="195">
        <f>F75/D75</f>
        <v>-1</v>
      </c>
    </row>
    <row r="76" spans="3:7" ht="15.75" thickBot="1" x14ac:dyDescent="0.3">
      <c r="C76" s="185" t="s">
        <v>104</v>
      </c>
      <c r="D76" s="189">
        <v>0</v>
      </c>
      <c r="E76" s="186">
        <v>3</v>
      </c>
      <c r="F76" s="186">
        <f t="shared" ref="F76:F95" si="4">E76-D76</f>
        <v>3</v>
      </c>
      <c r="G76" s="195">
        <v>0</v>
      </c>
    </row>
    <row r="77" spans="3:7" ht="15.75" thickBot="1" x14ac:dyDescent="0.3">
      <c r="C77" s="185" t="s">
        <v>105</v>
      </c>
      <c r="D77" s="189">
        <v>4</v>
      </c>
      <c r="E77" s="186">
        <v>5</v>
      </c>
      <c r="F77" s="186">
        <f t="shared" si="4"/>
        <v>1</v>
      </c>
      <c r="G77" s="195">
        <f t="shared" ref="G77:G95" si="5">F77/D77</f>
        <v>0.25</v>
      </c>
    </row>
    <row r="78" spans="3:7" ht="15.75" thickBot="1" x14ac:dyDescent="0.3">
      <c r="C78" s="185" t="s">
        <v>106</v>
      </c>
      <c r="D78" s="189">
        <v>15</v>
      </c>
      <c r="E78" s="186">
        <v>20</v>
      </c>
      <c r="F78" s="186">
        <f t="shared" si="4"/>
        <v>5</v>
      </c>
      <c r="G78" s="195">
        <f t="shared" si="5"/>
        <v>0.33333333333333331</v>
      </c>
    </row>
    <row r="79" spans="3:7" ht="15.75" thickBot="1" x14ac:dyDescent="0.3">
      <c r="C79" s="185" t="s">
        <v>107</v>
      </c>
      <c r="D79" s="189">
        <v>20</v>
      </c>
      <c r="E79" s="186">
        <v>21</v>
      </c>
      <c r="F79" s="186">
        <f t="shared" si="4"/>
        <v>1</v>
      </c>
      <c r="G79" s="195">
        <f t="shared" si="5"/>
        <v>0.05</v>
      </c>
    </row>
    <row r="80" spans="3:7" ht="15.75" thickBot="1" x14ac:dyDescent="0.3">
      <c r="C80" s="185" t="s">
        <v>108</v>
      </c>
      <c r="D80" s="189">
        <v>2</v>
      </c>
      <c r="E80" s="186">
        <v>7</v>
      </c>
      <c r="F80" s="186">
        <f t="shared" si="4"/>
        <v>5</v>
      </c>
      <c r="G80" s="195">
        <f t="shared" si="5"/>
        <v>2.5</v>
      </c>
    </row>
    <row r="81" spans="3:7" ht="15.75" thickBot="1" x14ac:dyDescent="0.3">
      <c r="C81" s="185" t="s">
        <v>90</v>
      </c>
      <c r="D81" s="189">
        <v>8</v>
      </c>
      <c r="E81" s="186">
        <v>0</v>
      </c>
      <c r="F81" s="186">
        <f t="shared" si="4"/>
        <v>-8</v>
      </c>
      <c r="G81" s="195">
        <f t="shared" si="5"/>
        <v>-1</v>
      </c>
    </row>
    <row r="82" spans="3:7" ht="15.75" thickBot="1" x14ac:dyDescent="0.3">
      <c r="C82" s="185" t="s">
        <v>109</v>
      </c>
      <c r="D82" s="189">
        <v>247</v>
      </c>
      <c r="E82" s="186">
        <v>226</v>
      </c>
      <c r="F82" s="186">
        <f t="shared" si="4"/>
        <v>-21</v>
      </c>
      <c r="G82" s="195">
        <f t="shared" si="5"/>
        <v>-8.5020242914979755E-2</v>
      </c>
    </row>
    <row r="83" spans="3:7" ht="15.75" thickBot="1" x14ac:dyDescent="0.3">
      <c r="C83" s="185" t="s">
        <v>110</v>
      </c>
      <c r="D83" s="189">
        <v>15</v>
      </c>
      <c r="E83" s="186">
        <v>62</v>
      </c>
      <c r="F83" s="186">
        <f t="shared" si="4"/>
        <v>47</v>
      </c>
      <c r="G83" s="195">
        <f t="shared" si="5"/>
        <v>3.1333333333333333</v>
      </c>
    </row>
    <row r="84" spans="3:7" ht="15.75" thickBot="1" x14ac:dyDescent="0.3">
      <c r="C84" s="185" t="s">
        <v>91</v>
      </c>
      <c r="D84" s="189">
        <v>78</v>
      </c>
      <c r="E84" s="186">
        <v>18</v>
      </c>
      <c r="F84" s="186">
        <f t="shared" si="4"/>
        <v>-60</v>
      </c>
      <c r="G84" s="195">
        <f t="shared" si="5"/>
        <v>-0.76923076923076927</v>
      </c>
    </row>
    <row r="85" spans="3:7" ht="15.75" thickBot="1" x14ac:dyDescent="0.3">
      <c r="C85" s="185" t="s">
        <v>111</v>
      </c>
      <c r="D85" s="189">
        <v>83</v>
      </c>
      <c r="E85" s="186">
        <v>48</v>
      </c>
      <c r="F85" s="186">
        <f t="shared" si="4"/>
        <v>-35</v>
      </c>
      <c r="G85" s="195">
        <f t="shared" si="5"/>
        <v>-0.42168674698795183</v>
      </c>
    </row>
    <row r="86" spans="3:7" ht="15.75" thickBot="1" x14ac:dyDescent="0.3">
      <c r="C86" s="185" t="s">
        <v>112</v>
      </c>
      <c r="D86" s="189">
        <v>22</v>
      </c>
      <c r="E86" s="186">
        <v>17</v>
      </c>
      <c r="F86" s="186">
        <f t="shared" si="4"/>
        <v>-5</v>
      </c>
      <c r="G86" s="195">
        <f t="shared" si="5"/>
        <v>-0.22727272727272727</v>
      </c>
    </row>
    <row r="87" spans="3:7" ht="15.75" thickBot="1" x14ac:dyDescent="0.3">
      <c r="C87" s="185" t="s">
        <v>113</v>
      </c>
      <c r="D87" s="189">
        <v>0</v>
      </c>
      <c r="E87" s="186">
        <v>1</v>
      </c>
      <c r="F87" s="186">
        <f t="shared" si="4"/>
        <v>1</v>
      </c>
      <c r="G87" s="195">
        <v>0</v>
      </c>
    </row>
    <row r="88" spans="3:7" ht="15.75" thickBot="1" x14ac:dyDescent="0.3">
      <c r="C88" s="185" t="s">
        <v>114</v>
      </c>
      <c r="D88" s="189">
        <v>11</v>
      </c>
      <c r="E88" s="186">
        <v>10</v>
      </c>
      <c r="F88" s="186">
        <f t="shared" si="4"/>
        <v>-1</v>
      </c>
      <c r="G88" s="195">
        <f t="shared" si="5"/>
        <v>-9.0909090909090912E-2</v>
      </c>
    </row>
    <row r="89" spans="3:7" ht="15.75" thickBot="1" x14ac:dyDescent="0.3">
      <c r="C89" s="185" t="s">
        <v>92</v>
      </c>
      <c r="D89" s="189">
        <v>127</v>
      </c>
      <c r="E89" s="186">
        <v>98</v>
      </c>
      <c r="F89" s="186">
        <f t="shared" si="4"/>
        <v>-29</v>
      </c>
      <c r="G89" s="195">
        <f t="shared" si="5"/>
        <v>-0.2283464566929134</v>
      </c>
    </row>
    <row r="90" spans="3:7" ht="15.75" thickBot="1" x14ac:dyDescent="0.3">
      <c r="C90" s="185" t="s">
        <v>115</v>
      </c>
      <c r="D90" s="189">
        <v>6</v>
      </c>
      <c r="E90" s="186">
        <v>4</v>
      </c>
      <c r="F90" s="186">
        <f t="shared" si="4"/>
        <v>-2</v>
      </c>
      <c r="G90" s="195">
        <f t="shared" si="5"/>
        <v>-0.33333333333333331</v>
      </c>
    </row>
    <row r="91" spans="3:7" ht="15.75" thickBot="1" x14ac:dyDescent="0.3">
      <c r="C91" s="185" t="s">
        <v>116</v>
      </c>
      <c r="D91" s="189">
        <v>457</v>
      </c>
      <c r="E91" s="186">
        <v>407</v>
      </c>
      <c r="F91" s="186">
        <f t="shared" si="4"/>
        <v>-50</v>
      </c>
      <c r="G91" s="195">
        <f t="shared" si="5"/>
        <v>-0.10940919037199125</v>
      </c>
    </row>
    <row r="92" spans="3:7" ht="15.75" thickBot="1" x14ac:dyDescent="0.3">
      <c r="C92" s="185" t="s">
        <v>117</v>
      </c>
      <c r="D92" s="189">
        <v>38</v>
      </c>
      <c r="E92" s="186">
        <v>30</v>
      </c>
      <c r="F92" s="186">
        <f t="shared" si="4"/>
        <v>-8</v>
      </c>
      <c r="G92" s="195">
        <f t="shared" si="5"/>
        <v>-0.21052631578947367</v>
      </c>
    </row>
    <row r="93" spans="3:7" ht="15.75" thickBot="1" x14ac:dyDescent="0.3">
      <c r="C93" s="185" t="s">
        <v>118</v>
      </c>
      <c r="D93" s="189">
        <v>36</v>
      </c>
      <c r="E93" s="186">
        <v>60</v>
      </c>
      <c r="F93" s="186">
        <f t="shared" si="4"/>
        <v>24</v>
      </c>
      <c r="G93" s="195">
        <f t="shared" si="5"/>
        <v>0.66666666666666663</v>
      </c>
    </row>
    <row r="94" spans="3:7" ht="15.75" thickBot="1" x14ac:dyDescent="0.3">
      <c r="C94" s="185" t="s">
        <v>119</v>
      </c>
      <c r="D94" s="189">
        <v>106</v>
      </c>
      <c r="E94" s="186">
        <v>99</v>
      </c>
      <c r="F94" s="186">
        <f t="shared" si="4"/>
        <v>-7</v>
      </c>
      <c r="G94" s="195">
        <f t="shared" si="5"/>
        <v>-6.6037735849056603E-2</v>
      </c>
    </row>
    <row r="95" spans="3:7" ht="15.75" thickBot="1" x14ac:dyDescent="0.3">
      <c r="C95" s="187" t="s">
        <v>38</v>
      </c>
      <c r="D95" s="188">
        <f>SUM(D75:D94)</f>
        <v>1326</v>
      </c>
      <c r="E95" s="188">
        <f>SUM(E75:E94)</f>
        <v>1136</v>
      </c>
      <c r="F95" s="186">
        <f t="shared" si="4"/>
        <v>-190</v>
      </c>
      <c r="G95" s="195">
        <f t="shared" si="5"/>
        <v>-0.14328808446455504</v>
      </c>
    </row>
  </sheetData>
  <mergeCells count="2">
    <mergeCell ref="D73:G73"/>
    <mergeCell ref="B7:N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G62"/>
  <sheetViews>
    <sheetView topLeftCell="A47" workbookViewId="0">
      <selection activeCell="D67" sqref="D67"/>
    </sheetView>
  </sheetViews>
  <sheetFormatPr baseColWidth="10" defaultRowHeight="15" x14ac:dyDescent="0.25"/>
  <cols>
    <col min="1" max="1" width="22.28515625" customWidth="1"/>
    <col min="2" max="2" width="14.5703125" customWidth="1"/>
    <col min="3" max="3" width="14" customWidth="1"/>
    <col min="4" max="4" width="13.5703125" customWidth="1"/>
    <col min="5" max="5" width="14.85546875" customWidth="1"/>
    <col min="6" max="6" width="15.85546875" customWidth="1"/>
    <col min="7" max="7" width="15.42578125" customWidth="1"/>
  </cols>
  <sheetData>
    <row r="4" spans="1:7" ht="18" x14ac:dyDescent="0.25">
      <c r="C4" s="1"/>
      <c r="D4" s="31" t="s">
        <v>42</v>
      </c>
      <c r="E4" s="1"/>
      <c r="F4" s="32"/>
      <c r="G4" s="32"/>
    </row>
    <row r="5" spans="1:7" x14ac:dyDescent="0.25">
      <c r="C5" s="1"/>
      <c r="D5" s="2" t="s">
        <v>43</v>
      </c>
      <c r="E5" s="1"/>
    </row>
    <row r="6" spans="1:7" ht="15.75" x14ac:dyDescent="0.25">
      <c r="D6" s="33" t="s">
        <v>44</v>
      </c>
      <c r="F6" s="34"/>
      <c r="G6" s="34"/>
    </row>
    <row r="7" spans="1:7" ht="15.75" x14ac:dyDescent="0.25">
      <c r="D7" s="35" t="s">
        <v>45</v>
      </c>
      <c r="F7" s="36"/>
      <c r="G7" s="36"/>
    </row>
    <row r="8" spans="1:7" ht="16.5" thickBot="1" x14ac:dyDescent="0.3">
      <c r="B8" s="37"/>
      <c r="D8" s="38" t="s">
        <v>61</v>
      </c>
      <c r="F8" s="39"/>
      <c r="G8" s="39"/>
    </row>
    <row r="9" spans="1:7" x14ac:dyDescent="0.25">
      <c r="A9" s="238" t="s">
        <v>46</v>
      </c>
      <c r="B9" s="240" t="s">
        <v>22</v>
      </c>
      <c r="C9" s="240" t="s">
        <v>26</v>
      </c>
      <c r="D9" s="240" t="s">
        <v>47</v>
      </c>
      <c r="E9" s="240" t="s">
        <v>31</v>
      </c>
      <c r="F9" s="242" t="s">
        <v>34</v>
      </c>
      <c r="G9" s="228" t="s">
        <v>14</v>
      </c>
    </row>
    <row r="10" spans="1:7" x14ac:dyDescent="0.25">
      <c r="A10" s="239"/>
      <c r="B10" s="241"/>
      <c r="C10" s="241"/>
      <c r="D10" s="241"/>
      <c r="E10" s="241"/>
      <c r="F10" s="243"/>
      <c r="G10" s="229"/>
    </row>
    <row r="11" spans="1:7" x14ac:dyDescent="0.25">
      <c r="A11" s="40" t="s">
        <v>48</v>
      </c>
      <c r="B11" s="41">
        <v>79085</v>
      </c>
      <c r="C11" s="199">
        <v>692</v>
      </c>
      <c r="D11" s="41">
        <v>2734</v>
      </c>
      <c r="E11" s="41">
        <v>58363</v>
      </c>
      <c r="F11" s="43">
        <v>3645</v>
      </c>
      <c r="G11" s="44">
        <f>SUM(B11:F11)</f>
        <v>144519</v>
      </c>
    </row>
    <row r="12" spans="1:7" x14ac:dyDescent="0.25">
      <c r="A12" s="45" t="s">
        <v>49</v>
      </c>
      <c r="B12" s="42">
        <v>1353</v>
      </c>
      <c r="C12" s="42">
        <v>1658</v>
      </c>
      <c r="D12" s="42">
        <v>3117</v>
      </c>
      <c r="E12" s="42">
        <v>6927</v>
      </c>
      <c r="F12" s="42">
        <v>6943</v>
      </c>
      <c r="G12" s="44">
        <f>SUM(B12:F12)</f>
        <v>19998</v>
      </c>
    </row>
    <row r="13" spans="1:7" ht="15.75" thickBot="1" x14ac:dyDescent="0.3">
      <c r="A13" s="46" t="s">
        <v>50</v>
      </c>
      <c r="B13" s="47">
        <f>+B11+B12</f>
        <v>80438</v>
      </c>
      <c r="C13" s="47">
        <f t="shared" ref="C13:G13" si="0">+C11+C12</f>
        <v>2350</v>
      </c>
      <c r="D13" s="47">
        <f t="shared" si="0"/>
        <v>5851</v>
      </c>
      <c r="E13" s="47">
        <f t="shared" si="0"/>
        <v>65290</v>
      </c>
      <c r="F13" s="47">
        <f t="shared" si="0"/>
        <v>10588</v>
      </c>
      <c r="G13" s="47">
        <f t="shared" si="0"/>
        <v>164517</v>
      </c>
    </row>
    <row r="14" spans="1:7" ht="15.75" thickBot="1" x14ac:dyDescent="0.3">
      <c r="A14" s="48"/>
      <c r="B14" s="48"/>
      <c r="C14" s="48"/>
      <c r="D14" s="48"/>
      <c r="E14" s="48"/>
      <c r="F14" s="48"/>
      <c r="G14" s="48"/>
    </row>
    <row r="15" spans="1:7" x14ac:dyDescent="0.25">
      <c r="A15" s="230" t="s">
        <v>51</v>
      </c>
      <c r="B15" s="232" t="s">
        <v>22</v>
      </c>
      <c r="C15" s="232" t="s">
        <v>26</v>
      </c>
      <c r="D15" s="232" t="s">
        <v>47</v>
      </c>
      <c r="E15" s="232" t="s">
        <v>31</v>
      </c>
      <c r="F15" s="234" t="s">
        <v>34</v>
      </c>
      <c r="G15" s="236" t="s">
        <v>14</v>
      </c>
    </row>
    <row r="16" spans="1:7" x14ac:dyDescent="0.25">
      <c r="A16" s="231"/>
      <c r="B16" s="233"/>
      <c r="C16" s="233"/>
      <c r="D16" s="233"/>
      <c r="E16" s="233"/>
      <c r="F16" s="235"/>
      <c r="G16" s="237"/>
    </row>
    <row r="17" spans="1:7" x14ac:dyDescent="0.25">
      <c r="A17" s="45" t="s">
        <v>48</v>
      </c>
      <c r="B17" s="42">
        <v>24356</v>
      </c>
      <c r="C17" s="42">
        <v>1290</v>
      </c>
      <c r="D17" s="42">
        <v>5197</v>
      </c>
      <c r="E17" s="42">
        <v>21728</v>
      </c>
      <c r="F17" s="42">
        <v>9384</v>
      </c>
      <c r="G17" s="44">
        <f>SUM(B17:F17)</f>
        <v>61955</v>
      </c>
    </row>
    <row r="18" spans="1:7" x14ac:dyDescent="0.25">
      <c r="A18" s="45" t="s">
        <v>49</v>
      </c>
      <c r="B18" s="42">
        <v>97474</v>
      </c>
      <c r="C18" s="162">
        <v>98</v>
      </c>
      <c r="D18" s="42">
        <v>1189</v>
      </c>
      <c r="E18" s="42">
        <v>34255</v>
      </c>
      <c r="F18" s="42">
        <v>545</v>
      </c>
      <c r="G18" s="44">
        <f>SUM(B18:F18)</f>
        <v>133561</v>
      </c>
    </row>
    <row r="19" spans="1:7" ht="15.75" thickBot="1" x14ac:dyDescent="0.3">
      <c r="A19" s="46" t="s">
        <v>52</v>
      </c>
      <c r="B19" s="47">
        <f>+B17+B18</f>
        <v>121830</v>
      </c>
      <c r="C19" s="47">
        <f t="shared" ref="C19:G19" si="1">+C17+C18</f>
        <v>1388</v>
      </c>
      <c r="D19" s="47">
        <f t="shared" si="1"/>
        <v>6386</v>
      </c>
      <c r="E19" s="47">
        <f t="shared" si="1"/>
        <v>55983</v>
      </c>
      <c r="F19" s="47">
        <f t="shared" si="1"/>
        <v>9929</v>
      </c>
      <c r="G19" s="47">
        <f t="shared" si="1"/>
        <v>195516</v>
      </c>
    </row>
    <row r="20" spans="1:7" ht="15.75" thickBot="1" x14ac:dyDescent="0.3">
      <c r="A20" s="48"/>
      <c r="B20" s="48"/>
      <c r="C20" s="48"/>
      <c r="D20" s="48"/>
      <c r="E20" s="48"/>
      <c r="F20" s="48"/>
      <c r="G20" s="48"/>
    </row>
    <row r="21" spans="1:7" x14ac:dyDescent="0.25">
      <c r="A21" s="230" t="s">
        <v>53</v>
      </c>
      <c r="B21" s="232" t="s">
        <v>22</v>
      </c>
      <c r="C21" s="232" t="s">
        <v>26</v>
      </c>
      <c r="D21" s="232" t="s">
        <v>47</v>
      </c>
      <c r="E21" s="232" t="s">
        <v>31</v>
      </c>
      <c r="F21" s="234" t="s">
        <v>34</v>
      </c>
      <c r="G21" s="236" t="s">
        <v>14</v>
      </c>
    </row>
    <row r="22" spans="1:7" x14ac:dyDescent="0.25">
      <c r="A22" s="231"/>
      <c r="B22" s="233"/>
      <c r="C22" s="233"/>
      <c r="D22" s="233"/>
      <c r="E22" s="233"/>
      <c r="F22" s="235"/>
      <c r="G22" s="237"/>
    </row>
    <row r="23" spans="1:7" x14ac:dyDescent="0.25">
      <c r="A23" s="45" t="s">
        <v>48</v>
      </c>
      <c r="B23" s="42">
        <v>35386</v>
      </c>
      <c r="C23" s="42">
        <v>0</v>
      </c>
      <c r="D23" s="49">
        <v>30</v>
      </c>
      <c r="E23" s="42">
        <v>4633</v>
      </c>
      <c r="F23" s="42">
        <v>0</v>
      </c>
      <c r="G23" s="50">
        <f>SUM(B23:F23)</f>
        <v>40049</v>
      </c>
    </row>
    <row r="24" spans="1:7" x14ac:dyDescent="0.25">
      <c r="A24" s="45" t="s">
        <v>49</v>
      </c>
      <c r="B24" s="43">
        <v>11664</v>
      </c>
      <c r="C24" s="42">
        <v>0</v>
      </c>
      <c r="D24" s="51">
        <v>0</v>
      </c>
      <c r="E24" s="49">
        <v>0</v>
      </c>
      <c r="F24" s="42">
        <v>0</v>
      </c>
      <c r="G24" s="50">
        <f>SUM(B24:F24)</f>
        <v>11664</v>
      </c>
    </row>
    <row r="25" spans="1:7" x14ac:dyDescent="0.25">
      <c r="A25" s="52" t="s">
        <v>54</v>
      </c>
      <c r="B25" s="53">
        <f>B23+B24</f>
        <v>47050</v>
      </c>
      <c r="C25" s="53">
        <f t="shared" ref="C25:G25" si="2">C23+C24</f>
        <v>0</v>
      </c>
      <c r="D25" s="53">
        <f t="shared" si="2"/>
        <v>30</v>
      </c>
      <c r="E25" s="53">
        <f t="shared" si="2"/>
        <v>4633</v>
      </c>
      <c r="F25" s="53">
        <f t="shared" si="2"/>
        <v>0</v>
      </c>
      <c r="G25" s="53">
        <f t="shared" si="2"/>
        <v>51713</v>
      </c>
    </row>
    <row r="26" spans="1:7" x14ac:dyDescent="0.25">
      <c r="A26" s="45" t="s">
        <v>48</v>
      </c>
      <c r="B26" s="42">
        <v>44327</v>
      </c>
      <c r="C26" s="42">
        <v>0</v>
      </c>
      <c r="D26" s="49">
        <v>504</v>
      </c>
      <c r="E26" s="49">
        <v>4337</v>
      </c>
      <c r="F26" s="42">
        <v>0</v>
      </c>
      <c r="G26" s="50">
        <f>SUM(B26:F26)</f>
        <v>49168</v>
      </c>
    </row>
    <row r="27" spans="1:7" x14ac:dyDescent="0.25">
      <c r="A27" s="45" t="s">
        <v>49</v>
      </c>
      <c r="B27" s="42">
        <v>18769</v>
      </c>
      <c r="C27" s="42">
        <v>0</v>
      </c>
      <c r="D27" s="49">
        <v>0</v>
      </c>
      <c r="E27" s="49">
        <v>0</v>
      </c>
      <c r="F27" s="42">
        <v>0</v>
      </c>
      <c r="G27" s="50">
        <f>SUM(B27:F27)</f>
        <v>18769</v>
      </c>
    </row>
    <row r="28" spans="1:7" x14ac:dyDescent="0.25">
      <c r="A28" s="52" t="s">
        <v>55</v>
      </c>
      <c r="B28" s="53">
        <f>B26+B27</f>
        <v>63096</v>
      </c>
      <c r="C28" s="53">
        <f t="shared" ref="C28:G28" si="3">C26+C27</f>
        <v>0</v>
      </c>
      <c r="D28" s="53">
        <f t="shared" si="3"/>
        <v>504</v>
      </c>
      <c r="E28" s="53">
        <f t="shared" si="3"/>
        <v>4337</v>
      </c>
      <c r="F28" s="53">
        <f t="shared" si="3"/>
        <v>0</v>
      </c>
      <c r="G28" s="53">
        <f t="shared" si="3"/>
        <v>67937</v>
      </c>
    </row>
    <row r="29" spans="1:7" ht="15.75" thickBot="1" x14ac:dyDescent="0.3">
      <c r="A29" s="46" t="s">
        <v>53</v>
      </c>
      <c r="B29" s="47">
        <f>B25+B28</f>
        <v>110146</v>
      </c>
      <c r="C29" s="47">
        <f t="shared" ref="C29:G29" si="4">C25+C28</f>
        <v>0</v>
      </c>
      <c r="D29" s="47">
        <f t="shared" si="4"/>
        <v>534</v>
      </c>
      <c r="E29" s="47">
        <f t="shared" si="4"/>
        <v>8970</v>
      </c>
      <c r="F29" s="47">
        <f t="shared" si="4"/>
        <v>0</v>
      </c>
      <c r="G29" s="47">
        <f t="shared" si="4"/>
        <v>119650</v>
      </c>
    </row>
    <row r="30" spans="1:7" ht="16.5" thickBot="1" x14ac:dyDescent="0.3">
      <c r="A30" s="54"/>
      <c r="B30" s="55"/>
      <c r="C30" s="55"/>
      <c r="D30" s="55"/>
      <c r="E30" s="55"/>
      <c r="F30" s="55"/>
      <c r="G30" s="56"/>
    </row>
    <row r="31" spans="1:7" ht="16.5" thickBot="1" x14ac:dyDescent="0.3">
      <c r="A31" s="69" t="s">
        <v>14</v>
      </c>
      <c r="B31" s="70">
        <f>B13+B19+B29</f>
        <v>312414</v>
      </c>
      <c r="C31" s="70">
        <f t="shared" ref="C31:G31" si="5">C13+C19+C29</f>
        <v>3738</v>
      </c>
      <c r="D31" s="70">
        <f t="shared" si="5"/>
        <v>12771</v>
      </c>
      <c r="E31" s="70">
        <f t="shared" si="5"/>
        <v>130243</v>
      </c>
      <c r="F31" s="70">
        <f t="shared" si="5"/>
        <v>20517</v>
      </c>
      <c r="G31" s="70">
        <f t="shared" si="5"/>
        <v>479683</v>
      </c>
    </row>
    <row r="32" spans="1:7" x14ac:dyDescent="0.25">
      <c r="A32" s="57" t="s">
        <v>56</v>
      </c>
    </row>
    <row r="41" spans="1:7" ht="15.75" x14ac:dyDescent="0.25">
      <c r="A41" s="244" t="s">
        <v>149</v>
      </c>
      <c r="B41" s="244"/>
      <c r="C41" s="244"/>
      <c r="D41" s="244"/>
      <c r="E41" s="244"/>
      <c r="F41" s="244"/>
      <c r="G41" s="244"/>
    </row>
    <row r="42" spans="1:7" ht="15.75" x14ac:dyDescent="0.25">
      <c r="A42" s="79"/>
      <c r="B42" s="79"/>
      <c r="C42" s="79"/>
      <c r="D42" s="79"/>
      <c r="E42" s="79"/>
      <c r="F42" s="79"/>
      <c r="G42" s="79"/>
    </row>
    <row r="43" spans="1:7" ht="26.25" x14ac:dyDescent="0.25">
      <c r="B43" s="71" t="s">
        <v>46</v>
      </c>
      <c r="C43" s="72">
        <v>2020</v>
      </c>
      <c r="D43" s="73">
        <v>2021</v>
      </c>
      <c r="E43" s="72" t="s">
        <v>57</v>
      </c>
      <c r="F43" s="72" t="s">
        <v>58</v>
      </c>
    </row>
    <row r="44" spans="1:7" x14ac:dyDescent="0.25">
      <c r="B44" s="58" t="s">
        <v>48</v>
      </c>
      <c r="C44" s="59">
        <v>129281</v>
      </c>
      <c r="D44" s="59">
        <v>144519</v>
      </c>
      <c r="E44" s="59">
        <f>D44-C44</f>
        <v>15238</v>
      </c>
      <c r="F44" s="60">
        <f>E44/C44</f>
        <v>0.11786728134838066</v>
      </c>
    </row>
    <row r="45" spans="1:7" x14ac:dyDescent="0.25">
      <c r="B45" s="61" t="s">
        <v>49</v>
      </c>
      <c r="C45" s="59">
        <v>15210</v>
      </c>
      <c r="D45" s="59">
        <v>19998</v>
      </c>
      <c r="E45" s="59">
        <f t="shared" ref="E45:E46" si="6">D45-C45</f>
        <v>4788</v>
      </c>
      <c r="F45" s="60">
        <f t="shared" ref="F45:F46" si="7">E45/C45</f>
        <v>0.31479289940828403</v>
      </c>
    </row>
    <row r="46" spans="1:7" x14ac:dyDescent="0.25">
      <c r="B46" s="61" t="s">
        <v>59</v>
      </c>
      <c r="C46" s="62">
        <f>SUM(C44:C45)</f>
        <v>144491</v>
      </c>
      <c r="D46" s="62">
        <f>SUM(D44:D45)</f>
        <v>164517</v>
      </c>
      <c r="E46" s="59">
        <f t="shared" si="6"/>
        <v>20026</v>
      </c>
      <c r="F46" s="60">
        <f t="shared" si="7"/>
        <v>0.13859686762497317</v>
      </c>
    </row>
    <row r="47" spans="1:7" x14ac:dyDescent="0.25">
      <c r="B47" s="63"/>
      <c r="C47" s="64"/>
      <c r="D47" s="65"/>
      <c r="E47" s="59"/>
      <c r="F47" s="60"/>
    </row>
    <row r="48" spans="1:7" ht="26.25" x14ac:dyDescent="0.25">
      <c r="B48" s="71" t="s">
        <v>51</v>
      </c>
      <c r="C48" s="72">
        <v>2020</v>
      </c>
      <c r="D48" s="73">
        <v>2021</v>
      </c>
      <c r="E48" s="72" t="s">
        <v>57</v>
      </c>
      <c r="F48" s="72" t="s">
        <v>58</v>
      </c>
    </row>
    <row r="49" spans="1:7" x14ac:dyDescent="0.25">
      <c r="B49" s="61" t="s">
        <v>48</v>
      </c>
      <c r="C49" s="59">
        <v>51176</v>
      </c>
      <c r="D49" s="59">
        <v>61955</v>
      </c>
      <c r="E49" s="59">
        <f>D49-C49</f>
        <v>10779</v>
      </c>
      <c r="F49" s="60">
        <f>E49/C49</f>
        <v>0.21062607472252617</v>
      </c>
    </row>
    <row r="50" spans="1:7" x14ac:dyDescent="0.25">
      <c r="B50" s="61" t="s">
        <v>49</v>
      </c>
      <c r="C50" s="59">
        <v>86618</v>
      </c>
      <c r="D50" s="59">
        <v>133561</v>
      </c>
      <c r="E50" s="59">
        <f t="shared" ref="E50:E51" si="8">D50-C50</f>
        <v>46943</v>
      </c>
      <c r="F50" s="60">
        <f t="shared" ref="F50:F51" si="9">E50/C50</f>
        <v>0.54195432819968137</v>
      </c>
    </row>
    <row r="51" spans="1:7" x14ac:dyDescent="0.25">
      <c r="A51" s="1"/>
      <c r="B51" s="61" t="s">
        <v>60</v>
      </c>
      <c r="C51" s="62">
        <f>SUM(C49:C50)</f>
        <v>137794</v>
      </c>
      <c r="D51" s="62">
        <f>SUM(D49:D50)</f>
        <v>195516</v>
      </c>
      <c r="E51" s="59">
        <f t="shared" si="8"/>
        <v>57722</v>
      </c>
      <c r="F51" s="60">
        <f t="shared" si="9"/>
        <v>0.41890067782341756</v>
      </c>
      <c r="G51" s="1"/>
    </row>
    <row r="52" spans="1:7" x14ac:dyDescent="0.25">
      <c r="B52" s="63"/>
      <c r="C52" s="64"/>
      <c r="D52" s="65"/>
      <c r="E52" s="59"/>
      <c r="F52" s="60"/>
    </row>
    <row r="53" spans="1:7" ht="26.25" x14ac:dyDescent="0.25">
      <c r="B53" s="71" t="s">
        <v>53</v>
      </c>
      <c r="C53" s="71">
        <v>2020</v>
      </c>
      <c r="D53" s="71">
        <v>2021</v>
      </c>
      <c r="E53" s="72" t="s">
        <v>57</v>
      </c>
      <c r="F53" s="72" t="s">
        <v>58</v>
      </c>
    </row>
    <row r="54" spans="1:7" x14ac:dyDescent="0.25">
      <c r="B54" s="61" t="s">
        <v>48</v>
      </c>
      <c r="C54" s="59">
        <v>56498</v>
      </c>
      <c r="D54" s="59">
        <v>40049</v>
      </c>
      <c r="E54" s="59">
        <f>D54-C54</f>
        <v>-16449</v>
      </c>
      <c r="F54" s="60">
        <f>E54/C54</f>
        <v>-0.29114304931148005</v>
      </c>
    </row>
    <row r="55" spans="1:7" x14ac:dyDescent="0.25">
      <c r="B55" s="61" t="s">
        <v>49</v>
      </c>
      <c r="C55" s="59">
        <v>24646</v>
      </c>
      <c r="D55" s="59">
        <v>11664</v>
      </c>
      <c r="E55" s="59">
        <f t="shared" ref="E55:E62" si="10">D55-C55</f>
        <v>-12982</v>
      </c>
      <c r="F55" s="60">
        <f t="shared" ref="F55:F62" si="11">E55/C55</f>
        <v>-0.52673861884281425</v>
      </c>
    </row>
    <row r="56" spans="1:7" x14ac:dyDescent="0.25">
      <c r="A56" s="1"/>
      <c r="B56" s="61" t="s">
        <v>54</v>
      </c>
      <c r="C56" s="62">
        <f>SUM(C54:C55)</f>
        <v>81144</v>
      </c>
      <c r="D56" s="62">
        <f>SUM(D54:D55)</f>
        <v>51713</v>
      </c>
      <c r="E56" s="59">
        <f t="shared" si="10"/>
        <v>-29431</v>
      </c>
      <c r="F56" s="60">
        <f t="shared" si="11"/>
        <v>-0.36270087745243024</v>
      </c>
      <c r="G56" s="1"/>
    </row>
    <row r="57" spans="1:7" x14ac:dyDescent="0.25">
      <c r="B57" s="61" t="s">
        <v>48</v>
      </c>
      <c r="C57" s="59">
        <v>60022</v>
      </c>
      <c r="D57" s="59">
        <v>49168</v>
      </c>
      <c r="E57" s="59">
        <f t="shared" si="10"/>
        <v>-10854</v>
      </c>
      <c r="F57" s="60">
        <f t="shared" si="11"/>
        <v>-0.18083369431208557</v>
      </c>
    </row>
    <row r="58" spans="1:7" x14ac:dyDescent="0.25">
      <c r="B58" s="61" t="s">
        <v>49</v>
      </c>
      <c r="C58" s="59">
        <v>10797</v>
      </c>
      <c r="D58" s="59">
        <v>18769</v>
      </c>
      <c r="E58" s="59">
        <f t="shared" si="10"/>
        <v>7972</v>
      </c>
      <c r="F58" s="60">
        <f t="shared" si="11"/>
        <v>0.73835324627211263</v>
      </c>
    </row>
    <row r="59" spans="1:7" x14ac:dyDescent="0.25">
      <c r="B59" s="61" t="s">
        <v>55</v>
      </c>
      <c r="C59" s="62">
        <f>SUM(C57:C58)</f>
        <v>70819</v>
      </c>
      <c r="D59" s="62">
        <f>SUM(D57:D58)</f>
        <v>67937</v>
      </c>
      <c r="E59" s="59">
        <f t="shared" si="10"/>
        <v>-2882</v>
      </c>
      <c r="F59" s="60">
        <f t="shared" si="11"/>
        <v>-4.0695293635888675E-2</v>
      </c>
    </row>
    <row r="60" spans="1:7" x14ac:dyDescent="0.25">
      <c r="B60" s="61" t="s">
        <v>53</v>
      </c>
      <c r="C60" s="62">
        <f>C56+C59</f>
        <v>151963</v>
      </c>
      <c r="D60" s="62">
        <f>D56+D59</f>
        <v>119650</v>
      </c>
      <c r="E60" s="59">
        <f t="shared" si="10"/>
        <v>-32313</v>
      </c>
      <c r="F60" s="60">
        <f t="shared" si="11"/>
        <v>-0.21263728670794865</v>
      </c>
    </row>
    <row r="61" spans="1:7" ht="15.75" x14ac:dyDescent="0.25">
      <c r="A61" s="1"/>
      <c r="B61" s="66"/>
      <c r="C61" s="67"/>
      <c r="D61" s="68"/>
      <c r="E61" s="59"/>
      <c r="F61" s="60"/>
      <c r="G61" s="1"/>
    </row>
    <row r="62" spans="1:7" ht="15.75" x14ac:dyDescent="0.25">
      <c r="B62" s="74" t="s">
        <v>14</v>
      </c>
      <c r="C62" s="75">
        <f>C46+C51+C60</f>
        <v>434248</v>
      </c>
      <c r="D62" s="75">
        <f>D46+D51+D60</f>
        <v>479683</v>
      </c>
      <c r="E62" s="76">
        <f t="shared" si="10"/>
        <v>45435</v>
      </c>
      <c r="F62" s="77">
        <f t="shared" si="11"/>
        <v>0.10462915200530572</v>
      </c>
    </row>
  </sheetData>
  <mergeCells count="22">
    <mergeCell ref="A41:G41"/>
    <mergeCell ref="G21:G22"/>
    <mergeCell ref="A21:A22"/>
    <mergeCell ref="B21:B22"/>
    <mergeCell ref="C21:C22"/>
    <mergeCell ref="D21:D22"/>
    <mergeCell ref="E21:E22"/>
    <mergeCell ref="F21:F22"/>
    <mergeCell ref="G9:G10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9:W81"/>
  <sheetViews>
    <sheetView tabSelected="1" topLeftCell="A40" zoomScaleNormal="100" workbookViewId="0">
      <selection activeCell="I61" sqref="I61"/>
    </sheetView>
  </sheetViews>
  <sheetFormatPr baseColWidth="10" defaultRowHeight="15" x14ac:dyDescent="0.25"/>
  <cols>
    <col min="2" max="2" width="19.85546875" customWidth="1"/>
    <col min="3" max="3" width="10.140625" customWidth="1"/>
    <col min="4" max="4" width="11.5703125" customWidth="1"/>
    <col min="5" max="5" width="11.85546875" customWidth="1"/>
    <col min="6" max="6" width="11" customWidth="1"/>
    <col min="7" max="7" width="10.85546875" customWidth="1"/>
    <col min="8" max="8" width="11.28515625" customWidth="1"/>
    <col min="11" max="11" width="10.5703125" customWidth="1"/>
    <col min="14" max="14" width="10.42578125" customWidth="1"/>
    <col min="15" max="15" width="11" customWidth="1"/>
    <col min="19" max="19" width="9.7109375" customWidth="1"/>
    <col min="20" max="20" width="11" customWidth="1"/>
    <col min="21" max="21" width="11.5703125" customWidth="1"/>
    <col min="23" max="23" width="14.140625" bestFit="1" customWidth="1"/>
  </cols>
  <sheetData>
    <row r="9" spans="2:23" ht="18" x14ac:dyDescent="0.25">
      <c r="B9" s="247" t="s">
        <v>42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</row>
    <row r="10" spans="2:23" x14ac:dyDescent="0.25">
      <c r="B10" s="248" t="s">
        <v>43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</row>
    <row r="11" spans="2:23" ht="15.75" x14ac:dyDescent="0.25">
      <c r="B11" s="249" t="s">
        <v>62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2:23" ht="15.75" x14ac:dyDescent="0.25">
      <c r="B12" s="250" t="s">
        <v>63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2:23" ht="15.75" x14ac:dyDescent="0.25">
      <c r="B13" s="251" t="s">
        <v>39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</row>
    <row r="14" spans="2:23" ht="16.5" thickBot="1" x14ac:dyDescent="0.3">
      <c r="B14" s="78"/>
      <c r="C14" s="78"/>
      <c r="D14" s="78"/>
      <c r="E14" s="78"/>
      <c r="F14" s="78"/>
      <c r="G14" s="78"/>
      <c r="H14" s="33"/>
      <c r="I14" s="78"/>
      <c r="J14" s="78"/>
      <c r="K14" s="38"/>
      <c r="L14" s="33"/>
      <c r="M14" s="33"/>
      <c r="N14" s="33"/>
      <c r="O14" s="78"/>
      <c r="P14" s="78"/>
      <c r="Q14" s="78"/>
      <c r="R14" s="78"/>
      <c r="S14" s="78"/>
      <c r="T14" s="78"/>
    </row>
    <row r="15" spans="2:23" ht="22.5" x14ac:dyDescent="0.25">
      <c r="B15" s="115" t="s">
        <v>64</v>
      </c>
      <c r="C15" s="116" t="s">
        <v>17</v>
      </c>
      <c r="D15" s="116" t="s">
        <v>16</v>
      </c>
      <c r="E15" s="116" t="s">
        <v>18</v>
      </c>
      <c r="F15" s="116" t="s">
        <v>19</v>
      </c>
      <c r="G15" s="116" t="s">
        <v>146</v>
      </c>
      <c r="H15" s="116" t="s">
        <v>22</v>
      </c>
      <c r="I15" s="116" t="s">
        <v>23</v>
      </c>
      <c r="J15" s="116" t="s">
        <v>24</v>
      </c>
      <c r="K15" s="117" t="s">
        <v>26</v>
      </c>
      <c r="L15" s="117" t="s">
        <v>27</v>
      </c>
      <c r="M15" s="117" t="s">
        <v>28</v>
      </c>
      <c r="N15" s="117" t="s">
        <v>147</v>
      </c>
      <c r="O15" s="117" t="s">
        <v>29</v>
      </c>
      <c r="P15" s="116" t="s">
        <v>30</v>
      </c>
      <c r="Q15" s="116" t="s">
        <v>31</v>
      </c>
      <c r="R15" s="116" t="s">
        <v>32</v>
      </c>
      <c r="S15" s="116" t="s">
        <v>33</v>
      </c>
      <c r="T15" s="116" t="s">
        <v>34</v>
      </c>
      <c r="U15" s="211" t="s">
        <v>14</v>
      </c>
    </row>
    <row r="16" spans="2:23" x14ac:dyDescent="0.25">
      <c r="B16" s="80" t="s">
        <v>65</v>
      </c>
      <c r="C16" s="81">
        <v>0</v>
      </c>
      <c r="D16" s="81">
        <v>0</v>
      </c>
      <c r="E16" s="81">
        <v>40</v>
      </c>
      <c r="F16" s="81">
        <v>70564</v>
      </c>
      <c r="G16" s="81">
        <v>0</v>
      </c>
      <c r="H16" s="81">
        <v>73</v>
      </c>
      <c r="I16" s="81">
        <v>0</v>
      </c>
      <c r="J16" s="81">
        <v>0</v>
      </c>
      <c r="K16" s="82">
        <v>719</v>
      </c>
      <c r="L16" s="82">
        <v>0</v>
      </c>
      <c r="M16" s="82">
        <v>0</v>
      </c>
      <c r="N16" s="82">
        <v>0</v>
      </c>
      <c r="O16" s="82">
        <v>13440</v>
      </c>
      <c r="P16" s="81">
        <v>0</v>
      </c>
      <c r="Q16" s="81">
        <v>349477</v>
      </c>
      <c r="R16" s="81">
        <v>0</v>
      </c>
      <c r="S16" s="81">
        <v>0</v>
      </c>
      <c r="T16" s="81">
        <v>114684</v>
      </c>
      <c r="U16" s="210">
        <f>SUM(C16:T16)</f>
        <v>548997</v>
      </c>
      <c r="V16" s="220"/>
      <c r="W16" s="218"/>
    </row>
    <row r="17" spans="2:23" x14ac:dyDescent="0.25">
      <c r="B17" s="80" t="s">
        <v>66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850157</v>
      </c>
      <c r="I17" s="81">
        <v>0</v>
      </c>
      <c r="J17" s="81">
        <v>0</v>
      </c>
      <c r="K17" s="82">
        <v>120111</v>
      </c>
      <c r="L17" s="82">
        <v>0</v>
      </c>
      <c r="M17" s="82">
        <v>0</v>
      </c>
      <c r="N17" s="82">
        <v>0</v>
      </c>
      <c r="O17" s="82">
        <v>14463</v>
      </c>
      <c r="P17" s="81">
        <v>0</v>
      </c>
      <c r="Q17" s="81">
        <v>410146</v>
      </c>
      <c r="R17" s="81">
        <v>0</v>
      </c>
      <c r="S17" s="81">
        <v>0</v>
      </c>
      <c r="T17" s="81">
        <v>11671</v>
      </c>
      <c r="U17" s="210">
        <f t="shared" ref="U17:U19" si="0">SUM(C17:T17)</f>
        <v>1406548</v>
      </c>
      <c r="W17" s="221"/>
    </row>
    <row r="18" spans="2:23" x14ac:dyDescent="0.25">
      <c r="B18" s="80" t="s">
        <v>67</v>
      </c>
      <c r="C18" s="81">
        <v>44600</v>
      </c>
      <c r="D18" s="81">
        <v>0</v>
      </c>
      <c r="E18" s="81">
        <v>44241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2">
        <v>0</v>
      </c>
      <c r="L18" s="82">
        <v>0</v>
      </c>
      <c r="M18" s="82">
        <v>79375</v>
      </c>
      <c r="N18" s="82">
        <v>0</v>
      </c>
      <c r="O18" s="82">
        <v>239070</v>
      </c>
      <c r="P18" s="81">
        <v>245327</v>
      </c>
      <c r="Q18" s="81">
        <v>663987</v>
      </c>
      <c r="R18" s="81">
        <v>28725</v>
      </c>
      <c r="S18" s="81">
        <v>0</v>
      </c>
      <c r="T18" s="81">
        <v>0</v>
      </c>
      <c r="U18" s="210">
        <f t="shared" si="0"/>
        <v>1345325</v>
      </c>
      <c r="W18" s="218"/>
    </row>
    <row r="19" spans="2:23" x14ac:dyDescent="0.25">
      <c r="B19" s="80" t="s">
        <v>68</v>
      </c>
      <c r="C19" s="81">
        <v>13654</v>
      </c>
      <c r="D19" s="81">
        <v>0</v>
      </c>
      <c r="E19" s="81">
        <v>0</v>
      </c>
      <c r="F19" s="81">
        <v>300011</v>
      </c>
      <c r="G19" s="81">
        <v>0</v>
      </c>
      <c r="H19" s="81">
        <v>0</v>
      </c>
      <c r="I19" s="81">
        <v>423601</v>
      </c>
      <c r="J19" s="81">
        <v>90215</v>
      </c>
      <c r="K19" s="82">
        <v>0</v>
      </c>
      <c r="L19" s="82">
        <v>0</v>
      </c>
      <c r="M19" s="82">
        <v>5500</v>
      </c>
      <c r="N19" s="82">
        <v>0</v>
      </c>
      <c r="O19" s="82">
        <v>0</v>
      </c>
      <c r="P19" s="81">
        <v>0</v>
      </c>
      <c r="Q19" s="81">
        <v>1040130</v>
      </c>
      <c r="R19" s="81">
        <v>68316</v>
      </c>
      <c r="S19" s="81">
        <v>0</v>
      </c>
      <c r="T19" s="81">
        <v>0</v>
      </c>
      <c r="U19" s="210">
        <f t="shared" si="0"/>
        <v>1941427</v>
      </c>
    </row>
    <row r="20" spans="2:23" x14ac:dyDescent="0.25">
      <c r="B20" s="122" t="s">
        <v>69</v>
      </c>
      <c r="C20" s="123">
        <f t="shared" ref="C20:T20" si="1">SUM(C16:C19)</f>
        <v>58254</v>
      </c>
      <c r="D20" s="123">
        <f t="shared" si="1"/>
        <v>0</v>
      </c>
      <c r="E20" s="123">
        <f t="shared" si="1"/>
        <v>44281</v>
      </c>
      <c r="F20" s="123">
        <f t="shared" si="1"/>
        <v>370575</v>
      </c>
      <c r="G20" s="123">
        <f t="shared" si="1"/>
        <v>0</v>
      </c>
      <c r="H20" s="123">
        <f t="shared" si="1"/>
        <v>850230</v>
      </c>
      <c r="I20" s="123">
        <f t="shared" si="1"/>
        <v>423601</v>
      </c>
      <c r="J20" s="123">
        <f t="shared" si="1"/>
        <v>90215</v>
      </c>
      <c r="K20" s="123">
        <f t="shared" si="1"/>
        <v>120830</v>
      </c>
      <c r="L20" s="123">
        <f t="shared" si="1"/>
        <v>0</v>
      </c>
      <c r="M20" s="123">
        <f t="shared" si="1"/>
        <v>84875</v>
      </c>
      <c r="N20" s="123">
        <f t="shared" si="1"/>
        <v>0</v>
      </c>
      <c r="O20" s="123">
        <f t="shared" si="1"/>
        <v>266973</v>
      </c>
      <c r="P20" s="123">
        <f t="shared" si="1"/>
        <v>245327</v>
      </c>
      <c r="Q20" s="123">
        <f t="shared" si="1"/>
        <v>2463740</v>
      </c>
      <c r="R20" s="123">
        <f t="shared" si="1"/>
        <v>97041</v>
      </c>
      <c r="S20" s="123">
        <f t="shared" si="1"/>
        <v>0</v>
      </c>
      <c r="T20" s="123">
        <f t="shared" si="1"/>
        <v>126355</v>
      </c>
      <c r="U20" s="212">
        <f>SUM(C20:T20)</f>
        <v>5242297</v>
      </c>
    </row>
    <row r="21" spans="2:23" x14ac:dyDescent="0.25">
      <c r="B21" s="80"/>
      <c r="C21" s="83"/>
      <c r="D21" s="83"/>
      <c r="E21" s="83"/>
      <c r="F21" s="83"/>
      <c r="G21" s="83"/>
      <c r="H21" s="83"/>
      <c r="I21" s="84"/>
      <c r="J21" s="83"/>
      <c r="K21" s="85"/>
      <c r="L21" s="85"/>
      <c r="M21" s="85"/>
      <c r="N21" s="85"/>
      <c r="O21" s="85"/>
      <c r="P21" s="83"/>
      <c r="Q21" s="83"/>
      <c r="R21" s="83"/>
      <c r="S21" s="86"/>
      <c r="T21" s="86"/>
      <c r="U21" s="209"/>
    </row>
    <row r="22" spans="2:23" ht="22.5" x14ac:dyDescent="0.25">
      <c r="B22" s="118" t="s">
        <v>70</v>
      </c>
      <c r="C22" s="119" t="s">
        <v>17</v>
      </c>
      <c r="D22" s="119" t="s">
        <v>16</v>
      </c>
      <c r="E22" s="119" t="s">
        <v>18</v>
      </c>
      <c r="F22" s="119" t="s">
        <v>19</v>
      </c>
      <c r="G22" s="119" t="s">
        <v>146</v>
      </c>
      <c r="H22" s="119" t="s">
        <v>22</v>
      </c>
      <c r="I22" s="119" t="s">
        <v>23</v>
      </c>
      <c r="J22" s="119" t="s">
        <v>24</v>
      </c>
      <c r="K22" s="120" t="s">
        <v>26</v>
      </c>
      <c r="L22" s="120" t="s">
        <v>27</v>
      </c>
      <c r="M22" s="120" t="s">
        <v>28</v>
      </c>
      <c r="N22" s="120" t="s">
        <v>147</v>
      </c>
      <c r="O22" s="120" t="s">
        <v>29</v>
      </c>
      <c r="P22" s="119" t="s">
        <v>30</v>
      </c>
      <c r="Q22" s="119" t="s">
        <v>31</v>
      </c>
      <c r="R22" s="119" t="s">
        <v>32</v>
      </c>
      <c r="S22" s="119" t="s">
        <v>33</v>
      </c>
      <c r="T22" s="119" t="s">
        <v>34</v>
      </c>
      <c r="U22" s="211" t="s">
        <v>14</v>
      </c>
    </row>
    <row r="23" spans="2:23" x14ac:dyDescent="0.25">
      <c r="B23" s="80" t="s">
        <v>65</v>
      </c>
      <c r="C23" s="81">
        <v>0</v>
      </c>
      <c r="D23" s="81">
        <v>0</v>
      </c>
      <c r="E23" s="81">
        <v>1917</v>
      </c>
      <c r="F23" s="81">
        <v>9649</v>
      </c>
      <c r="G23" s="81">
        <v>0</v>
      </c>
      <c r="H23" s="81">
        <v>0</v>
      </c>
      <c r="I23" s="81">
        <v>119</v>
      </c>
      <c r="J23" s="81">
        <v>0</v>
      </c>
      <c r="K23" s="82">
        <v>27377</v>
      </c>
      <c r="L23" s="82">
        <v>0</v>
      </c>
      <c r="M23" s="82">
        <v>0</v>
      </c>
      <c r="N23" s="82">
        <v>0</v>
      </c>
      <c r="O23" s="82">
        <v>20448.93</v>
      </c>
      <c r="P23" s="81">
        <v>0</v>
      </c>
      <c r="Q23" s="81">
        <v>53565.520000000004</v>
      </c>
      <c r="R23" s="81">
        <v>64985</v>
      </c>
      <c r="S23" s="81">
        <v>0</v>
      </c>
      <c r="T23" s="87">
        <v>34893</v>
      </c>
      <c r="U23" s="210">
        <f>SUM(C23:T23)</f>
        <v>212954.45</v>
      </c>
    </row>
    <row r="24" spans="2:23" x14ac:dyDescent="0.25">
      <c r="B24" s="80" t="s">
        <v>66</v>
      </c>
      <c r="C24" s="81">
        <v>0</v>
      </c>
      <c r="D24" s="81">
        <v>0</v>
      </c>
      <c r="E24" s="81">
        <v>3001</v>
      </c>
      <c r="F24" s="81">
        <v>0</v>
      </c>
      <c r="G24" s="81">
        <v>0</v>
      </c>
      <c r="H24" s="81">
        <v>255617</v>
      </c>
      <c r="I24" s="81">
        <v>0</v>
      </c>
      <c r="J24" s="81">
        <v>0</v>
      </c>
      <c r="K24" s="82">
        <v>12707</v>
      </c>
      <c r="L24" s="82">
        <v>0</v>
      </c>
      <c r="M24" s="82">
        <v>0</v>
      </c>
      <c r="N24" s="82">
        <v>0</v>
      </c>
      <c r="O24" s="82">
        <v>24132.84</v>
      </c>
      <c r="P24" s="81">
        <v>0</v>
      </c>
      <c r="Q24" s="81">
        <v>181086.91999999998</v>
      </c>
      <c r="R24" s="81">
        <v>0</v>
      </c>
      <c r="S24" s="87">
        <v>0</v>
      </c>
      <c r="T24" s="87">
        <v>54411.99</v>
      </c>
      <c r="U24" s="210">
        <f>SUM(C24:T24)</f>
        <v>530956.75</v>
      </c>
    </row>
    <row r="25" spans="2:23" x14ac:dyDescent="0.25">
      <c r="B25" s="80" t="s">
        <v>67</v>
      </c>
      <c r="C25" s="81">
        <v>0</v>
      </c>
      <c r="D25" s="81">
        <v>0</v>
      </c>
      <c r="E25" s="81">
        <v>41717</v>
      </c>
      <c r="F25" s="81">
        <v>0</v>
      </c>
      <c r="G25" s="81">
        <v>0</v>
      </c>
      <c r="H25" s="81">
        <v>0</v>
      </c>
      <c r="I25" s="81">
        <v>1474</v>
      </c>
      <c r="J25" s="81">
        <v>65500</v>
      </c>
      <c r="K25" s="82">
        <v>0</v>
      </c>
      <c r="L25" s="82">
        <v>9200</v>
      </c>
      <c r="M25" s="82">
        <v>0</v>
      </c>
      <c r="N25" s="82">
        <v>0</v>
      </c>
      <c r="O25" s="82">
        <v>10560</v>
      </c>
      <c r="P25" s="81">
        <v>0</v>
      </c>
      <c r="Q25" s="81">
        <v>7048</v>
      </c>
      <c r="R25" s="81">
        <v>12000</v>
      </c>
      <c r="S25" s="87">
        <v>0</v>
      </c>
      <c r="T25" s="87">
        <v>0</v>
      </c>
      <c r="U25" s="210">
        <f>SUM(C25:T25)</f>
        <v>147499</v>
      </c>
    </row>
    <row r="26" spans="2:23" x14ac:dyDescent="0.25">
      <c r="B26" s="80" t="s">
        <v>68</v>
      </c>
      <c r="C26" s="81">
        <v>0</v>
      </c>
      <c r="D26" s="81">
        <v>0</v>
      </c>
      <c r="E26" s="81">
        <v>3705</v>
      </c>
      <c r="F26" s="81">
        <v>0</v>
      </c>
      <c r="G26" s="81">
        <v>0</v>
      </c>
      <c r="H26" s="81">
        <v>0</v>
      </c>
      <c r="I26" s="81">
        <v>208724</v>
      </c>
      <c r="J26" s="81">
        <v>60654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1">
        <v>0</v>
      </c>
      <c r="Q26" s="81">
        <v>0</v>
      </c>
      <c r="R26" s="81">
        <v>0</v>
      </c>
      <c r="S26" s="87">
        <v>0</v>
      </c>
      <c r="T26" s="87">
        <v>0</v>
      </c>
      <c r="U26" s="210">
        <f>SUM(C26:T26)</f>
        <v>273083</v>
      </c>
    </row>
    <row r="27" spans="2:23" x14ac:dyDescent="0.25">
      <c r="B27" s="122" t="s">
        <v>71</v>
      </c>
      <c r="C27" s="123">
        <f>SUM(C23:C26)</f>
        <v>0</v>
      </c>
      <c r="D27" s="123">
        <f t="shared" ref="D27:T27" si="2">SUM(D23:D26)</f>
        <v>0</v>
      </c>
      <c r="E27" s="123">
        <f t="shared" si="2"/>
        <v>50340</v>
      </c>
      <c r="F27" s="123">
        <f t="shared" si="2"/>
        <v>9649</v>
      </c>
      <c r="G27" s="123">
        <f t="shared" si="2"/>
        <v>0</v>
      </c>
      <c r="H27" s="123">
        <f t="shared" si="2"/>
        <v>255617</v>
      </c>
      <c r="I27" s="123">
        <f t="shared" si="2"/>
        <v>210317</v>
      </c>
      <c r="J27" s="123">
        <f t="shared" si="2"/>
        <v>126154</v>
      </c>
      <c r="K27" s="123">
        <f t="shared" si="2"/>
        <v>40084</v>
      </c>
      <c r="L27" s="123">
        <f t="shared" si="2"/>
        <v>9200</v>
      </c>
      <c r="M27" s="123">
        <f t="shared" si="2"/>
        <v>0</v>
      </c>
      <c r="N27" s="123">
        <f t="shared" si="2"/>
        <v>0</v>
      </c>
      <c r="O27" s="123">
        <f t="shared" si="2"/>
        <v>55141.770000000004</v>
      </c>
      <c r="P27" s="123">
        <f t="shared" si="2"/>
        <v>0</v>
      </c>
      <c r="Q27" s="123">
        <f t="shared" si="2"/>
        <v>241700.44</v>
      </c>
      <c r="R27" s="123">
        <f t="shared" si="2"/>
        <v>76985</v>
      </c>
      <c r="S27" s="123">
        <f t="shared" si="2"/>
        <v>0</v>
      </c>
      <c r="T27" s="123">
        <f t="shared" si="2"/>
        <v>89304.989999999991</v>
      </c>
      <c r="U27" s="212">
        <f>SUM(C27:T27)</f>
        <v>1164493.2</v>
      </c>
    </row>
    <row r="28" spans="2:23" x14ac:dyDescent="0.25">
      <c r="B28" s="80"/>
      <c r="C28" s="83"/>
      <c r="D28" s="83"/>
      <c r="E28" s="88"/>
      <c r="F28" s="83"/>
      <c r="G28" s="83"/>
      <c r="H28" s="88"/>
      <c r="I28" s="89"/>
      <c r="J28" s="88"/>
      <c r="K28" s="90"/>
      <c r="L28" s="90"/>
      <c r="M28" s="90"/>
      <c r="N28" s="90"/>
      <c r="O28" s="90"/>
      <c r="P28" s="83"/>
      <c r="Q28" s="88"/>
      <c r="R28" s="88"/>
      <c r="S28" s="86"/>
      <c r="T28" s="91"/>
      <c r="U28" s="209"/>
    </row>
    <row r="29" spans="2:23" ht="22.5" x14ac:dyDescent="0.25">
      <c r="B29" s="121" t="s">
        <v>72</v>
      </c>
      <c r="C29" s="119" t="s">
        <v>17</v>
      </c>
      <c r="D29" s="119" t="s">
        <v>16</v>
      </c>
      <c r="E29" s="119" t="s">
        <v>18</v>
      </c>
      <c r="F29" s="119" t="s">
        <v>19</v>
      </c>
      <c r="G29" s="119" t="s">
        <v>146</v>
      </c>
      <c r="H29" s="119" t="s">
        <v>22</v>
      </c>
      <c r="I29" s="119" t="s">
        <v>23</v>
      </c>
      <c r="J29" s="119" t="s">
        <v>24</v>
      </c>
      <c r="K29" s="120" t="s">
        <v>26</v>
      </c>
      <c r="L29" s="120" t="s">
        <v>27</v>
      </c>
      <c r="M29" s="120" t="s">
        <v>28</v>
      </c>
      <c r="N29" s="120" t="s">
        <v>148</v>
      </c>
      <c r="O29" s="120" t="s">
        <v>29</v>
      </c>
      <c r="P29" s="119" t="s">
        <v>30</v>
      </c>
      <c r="Q29" s="119" t="s">
        <v>31</v>
      </c>
      <c r="R29" s="119" t="s">
        <v>32</v>
      </c>
      <c r="S29" s="119" t="s">
        <v>33</v>
      </c>
      <c r="T29" s="119" t="s">
        <v>34</v>
      </c>
      <c r="U29" s="211" t="s">
        <v>14</v>
      </c>
    </row>
    <row r="30" spans="2:23" x14ac:dyDescent="0.25">
      <c r="B30" s="92" t="s">
        <v>54</v>
      </c>
      <c r="C30" s="93">
        <v>0</v>
      </c>
      <c r="D30" s="93">
        <v>0</v>
      </c>
      <c r="E30" s="94">
        <v>0</v>
      </c>
      <c r="F30" s="94">
        <v>0</v>
      </c>
      <c r="G30" s="94">
        <v>0</v>
      </c>
      <c r="H30" s="94">
        <v>578945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742</v>
      </c>
      <c r="P30" s="94">
        <v>0</v>
      </c>
      <c r="Q30" s="94">
        <v>40436</v>
      </c>
      <c r="R30" s="93">
        <v>0</v>
      </c>
      <c r="S30" s="95">
        <v>0</v>
      </c>
      <c r="T30" s="93">
        <v>4642</v>
      </c>
      <c r="U30" s="210">
        <f>SUM(C30:T30)</f>
        <v>624765</v>
      </c>
    </row>
    <row r="31" spans="2:23" x14ac:dyDescent="0.25">
      <c r="B31" s="92" t="s">
        <v>73</v>
      </c>
      <c r="C31" s="93">
        <v>0</v>
      </c>
      <c r="D31" s="93">
        <v>0</v>
      </c>
      <c r="E31" s="94">
        <v>0</v>
      </c>
      <c r="F31" s="94">
        <v>0</v>
      </c>
      <c r="G31" s="94">
        <v>0</v>
      </c>
      <c r="H31" s="94">
        <v>527356</v>
      </c>
      <c r="I31" s="94">
        <v>6429</v>
      </c>
      <c r="J31" s="94">
        <v>0</v>
      </c>
      <c r="K31" s="96">
        <v>0</v>
      </c>
      <c r="L31" s="94">
        <v>0</v>
      </c>
      <c r="M31" s="94">
        <v>0</v>
      </c>
      <c r="N31" s="94">
        <v>0</v>
      </c>
      <c r="O31" s="94">
        <v>2941</v>
      </c>
      <c r="P31" s="94">
        <v>0</v>
      </c>
      <c r="Q31" s="94">
        <v>51249</v>
      </c>
      <c r="R31" s="93">
        <v>1624</v>
      </c>
      <c r="S31" s="95">
        <v>0</v>
      </c>
      <c r="T31" s="93">
        <v>0</v>
      </c>
      <c r="U31" s="210">
        <f>SUM(C31:T31)</f>
        <v>589599</v>
      </c>
    </row>
    <row r="32" spans="2:23" x14ac:dyDescent="0.25">
      <c r="B32" s="124" t="s">
        <v>74</v>
      </c>
      <c r="C32" s="125">
        <f>SUM(C30:C31)</f>
        <v>0</v>
      </c>
      <c r="D32" s="125">
        <f t="shared" ref="D32:T32" si="3">SUM(D30:D31)</f>
        <v>0</v>
      </c>
      <c r="E32" s="125">
        <f t="shared" si="3"/>
        <v>0</v>
      </c>
      <c r="F32" s="125">
        <f t="shared" si="3"/>
        <v>0</v>
      </c>
      <c r="G32" s="125">
        <f t="shared" si="3"/>
        <v>0</v>
      </c>
      <c r="H32" s="125">
        <f t="shared" si="3"/>
        <v>1106301</v>
      </c>
      <c r="I32" s="125">
        <f t="shared" si="3"/>
        <v>6429</v>
      </c>
      <c r="J32" s="125">
        <f t="shared" si="3"/>
        <v>0</v>
      </c>
      <c r="K32" s="125">
        <f t="shared" si="3"/>
        <v>0</v>
      </c>
      <c r="L32" s="125">
        <f t="shared" si="3"/>
        <v>0</v>
      </c>
      <c r="M32" s="125">
        <f t="shared" si="3"/>
        <v>0</v>
      </c>
      <c r="N32" s="125">
        <f t="shared" si="3"/>
        <v>0</v>
      </c>
      <c r="O32" s="125">
        <f t="shared" si="3"/>
        <v>3683</v>
      </c>
      <c r="P32" s="125">
        <f t="shared" si="3"/>
        <v>0</v>
      </c>
      <c r="Q32" s="125">
        <f t="shared" si="3"/>
        <v>91685</v>
      </c>
      <c r="R32" s="125">
        <f t="shared" si="3"/>
        <v>1624</v>
      </c>
      <c r="S32" s="125">
        <f t="shared" si="3"/>
        <v>0</v>
      </c>
      <c r="T32" s="125">
        <f t="shared" si="3"/>
        <v>4642</v>
      </c>
      <c r="U32" s="125">
        <f>SUM(C32:T32)</f>
        <v>1214364</v>
      </c>
    </row>
    <row r="33" spans="2:21" x14ac:dyDescent="0.25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9"/>
      <c r="U33" s="209"/>
    </row>
    <row r="34" spans="2:21" ht="15.75" thickBot="1" x14ac:dyDescent="0.3">
      <c r="B34" s="126" t="s">
        <v>75</v>
      </c>
      <c r="C34" s="127">
        <f t="shared" ref="C34:T34" si="4">SUM(C32,C27,C20)</f>
        <v>58254</v>
      </c>
      <c r="D34" s="127">
        <f t="shared" si="4"/>
        <v>0</v>
      </c>
      <c r="E34" s="127">
        <f t="shared" si="4"/>
        <v>94621</v>
      </c>
      <c r="F34" s="127">
        <f t="shared" si="4"/>
        <v>380224</v>
      </c>
      <c r="G34" s="127">
        <f t="shared" si="4"/>
        <v>0</v>
      </c>
      <c r="H34" s="127">
        <f t="shared" si="4"/>
        <v>2212148</v>
      </c>
      <c r="I34" s="127">
        <f t="shared" si="4"/>
        <v>640347</v>
      </c>
      <c r="J34" s="127">
        <f t="shared" si="4"/>
        <v>216369</v>
      </c>
      <c r="K34" s="127">
        <f t="shared" si="4"/>
        <v>160914</v>
      </c>
      <c r="L34" s="127">
        <f t="shared" si="4"/>
        <v>9200</v>
      </c>
      <c r="M34" s="127">
        <f t="shared" si="4"/>
        <v>84875</v>
      </c>
      <c r="N34" s="127">
        <f t="shared" si="4"/>
        <v>0</v>
      </c>
      <c r="O34" s="127">
        <f t="shared" si="4"/>
        <v>325797.77</v>
      </c>
      <c r="P34" s="127">
        <f t="shared" si="4"/>
        <v>245327</v>
      </c>
      <c r="Q34" s="127">
        <f t="shared" si="4"/>
        <v>2797125.44</v>
      </c>
      <c r="R34" s="127">
        <f t="shared" si="4"/>
        <v>175650</v>
      </c>
      <c r="S34" s="127">
        <f t="shared" si="4"/>
        <v>0</v>
      </c>
      <c r="T34" s="127">
        <f t="shared" si="4"/>
        <v>220301.99</v>
      </c>
      <c r="U34" s="212">
        <f>SUM(C34:T34)</f>
        <v>7621154.1999999993</v>
      </c>
    </row>
    <row r="35" spans="2:21" x14ac:dyDescent="0.25">
      <c r="B35" s="100" t="s">
        <v>76</v>
      </c>
      <c r="C35" s="101"/>
      <c r="D35" s="101"/>
      <c r="E35" s="102"/>
      <c r="F35" s="103"/>
      <c r="G35" s="103"/>
      <c r="H35" s="101"/>
      <c r="I35" s="101"/>
      <c r="J35" s="101"/>
      <c r="K35" s="103"/>
      <c r="L35" s="103"/>
      <c r="M35" s="103"/>
      <c r="N35" s="103"/>
      <c r="O35" s="103"/>
      <c r="P35" s="101"/>
      <c r="Q35" s="103"/>
      <c r="R35" s="101"/>
      <c r="S35" s="104"/>
      <c r="T35" s="101"/>
    </row>
    <row r="36" spans="2:21" x14ac:dyDescent="0.25">
      <c r="B36" s="100"/>
      <c r="C36" s="101"/>
      <c r="D36" s="101"/>
      <c r="E36" s="102"/>
      <c r="F36" s="103"/>
      <c r="G36" s="103"/>
      <c r="H36" s="101"/>
      <c r="I36" s="101"/>
      <c r="J36" s="101"/>
      <c r="K36" s="103"/>
      <c r="L36" s="103"/>
      <c r="M36" s="103"/>
      <c r="N36" s="103"/>
      <c r="O36" s="103"/>
      <c r="P36" s="101"/>
      <c r="Q36" s="103"/>
      <c r="R36" s="101"/>
      <c r="S36" s="104"/>
      <c r="T36" s="101"/>
    </row>
    <row r="37" spans="2:21" x14ac:dyDescent="0.25">
      <c r="B37" s="100"/>
      <c r="C37" s="101"/>
      <c r="D37" s="101"/>
      <c r="E37" s="102"/>
      <c r="F37" s="103"/>
      <c r="G37" s="103"/>
      <c r="H37" s="101"/>
      <c r="I37" s="101"/>
      <c r="J37" s="101"/>
      <c r="K37" s="103"/>
      <c r="L37" s="103"/>
      <c r="M37" s="103"/>
      <c r="N37" s="103"/>
      <c r="O37" s="103"/>
      <c r="P37" s="101"/>
      <c r="Q37" s="103"/>
      <c r="R37" s="101"/>
      <c r="S37" s="104"/>
      <c r="T37" s="101"/>
    </row>
    <row r="38" spans="2:21" x14ac:dyDescent="0.25">
      <c r="B38" s="100"/>
      <c r="C38" s="101"/>
      <c r="D38" s="101"/>
      <c r="E38" s="102"/>
      <c r="F38" s="103"/>
      <c r="G38" s="103"/>
      <c r="H38" s="101"/>
      <c r="I38" s="101"/>
      <c r="J38" s="101"/>
      <c r="K38" s="103"/>
      <c r="L38" s="103"/>
      <c r="M38" s="103"/>
      <c r="N38" s="103"/>
      <c r="O38" s="103"/>
      <c r="P38" s="101"/>
      <c r="Q38" s="103"/>
      <c r="R38" s="101"/>
      <c r="S38" s="104"/>
      <c r="T38" s="101"/>
    </row>
    <row r="39" spans="2:21" x14ac:dyDescent="0.25">
      <c r="B39" s="100"/>
      <c r="C39" s="101"/>
      <c r="D39" s="101"/>
      <c r="E39" s="102"/>
      <c r="F39" s="103"/>
      <c r="G39" s="103"/>
      <c r="H39" s="101"/>
      <c r="I39" s="101"/>
      <c r="J39" s="101"/>
      <c r="K39" s="103"/>
      <c r="L39" s="103"/>
      <c r="M39" s="103"/>
      <c r="N39" s="103"/>
      <c r="O39" s="103"/>
      <c r="P39" s="101"/>
      <c r="Q39" s="103"/>
      <c r="R39" s="101"/>
      <c r="S39" s="104"/>
      <c r="T39" s="101"/>
    </row>
    <row r="40" spans="2:21" x14ac:dyDescent="0.25">
      <c r="B40" s="100"/>
      <c r="C40" s="101"/>
      <c r="D40" s="101"/>
      <c r="E40" s="102"/>
      <c r="F40" s="103"/>
      <c r="G40" s="103"/>
      <c r="H40" s="101"/>
      <c r="I40" s="101"/>
      <c r="J40" s="101"/>
      <c r="K40" s="103"/>
      <c r="L40" s="103"/>
      <c r="M40" s="103"/>
      <c r="N40" s="103"/>
      <c r="O40" s="103"/>
      <c r="P40" s="101"/>
      <c r="Q40" s="103"/>
      <c r="R40" s="101"/>
      <c r="S40" s="104"/>
      <c r="T40" s="101"/>
    </row>
    <row r="41" spans="2:21" x14ac:dyDescent="0.25">
      <c r="B41" s="100"/>
      <c r="C41" s="101"/>
      <c r="D41" s="101"/>
      <c r="E41" s="102"/>
      <c r="F41" s="103"/>
      <c r="G41" s="103"/>
      <c r="H41" s="101"/>
      <c r="I41" s="101"/>
      <c r="J41" s="101"/>
      <c r="K41" s="103"/>
      <c r="L41" s="103"/>
      <c r="M41" s="103"/>
      <c r="N41" s="103"/>
      <c r="O41" s="103"/>
      <c r="P41" s="101"/>
      <c r="Q41" s="103"/>
      <c r="R41" s="101"/>
      <c r="S41" s="104"/>
      <c r="T41" s="101"/>
    </row>
    <row r="42" spans="2:21" x14ac:dyDescent="0.2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1" x14ac:dyDescent="0.2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1" x14ac:dyDescent="0.25">
      <c r="B44" s="78"/>
      <c r="C44" s="19" t="s">
        <v>80</v>
      </c>
      <c r="D44" s="19"/>
      <c r="E44" s="19"/>
      <c r="F44" s="19"/>
      <c r="G44" s="19"/>
      <c r="H44" s="19"/>
      <c r="I44" s="19"/>
      <c r="J44" s="19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1" x14ac:dyDescent="0.25">
      <c r="B45" s="78"/>
      <c r="C45" s="19" t="s">
        <v>150</v>
      </c>
      <c r="D45" s="19"/>
      <c r="E45" s="19"/>
      <c r="F45" s="19"/>
      <c r="G45" s="19"/>
      <c r="H45" s="19"/>
      <c r="I45" s="19"/>
      <c r="J45" s="19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1" x14ac:dyDescent="0.25">
      <c r="B46" s="78"/>
      <c r="C46" s="19" t="s">
        <v>81</v>
      </c>
      <c r="D46" s="19"/>
      <c r="E46" s="19"/>
      <c r="F46" s="19"/>
      <c r="G46" s="19"/>
      <c r="H46" s="19"/>
      <c r="I46" s="1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1" ht="16.5" thickBot="1" x14ac:dyDescent="0.3">
      <c r="B47" s="78"/>
      <c r="C47" s="222" t="s">
        <v>84</v>
      </c>
      <c r="D47" s="223"/>
      <c r="E47" s="223"/>
      <c r="F47" s="223"/>
      <c r="G47" s="142"/>
      <c r="H47" s="142"/>
      <c r="I47" s="142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1" ht="21" x14ac:dyDescent="0.25">
      <c r="B48" s="128" t="s">
        <v>64</v>
      </c>
      <c r="C48" s="129">
        <v>2020</v>
      </c>
      <c r="D48" s="129">
        <v>2021</v>
      </c>
      <c r="E48" s="129" t="s">
        <v>77</v>
      </c>
      <c r="F48" s="130" t="s">
        <v>78</v>
      </c>
      <c r="G48" s="213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 x14ac:dyDescent="0.25">
      <c r="B49" s="105" t="s">
        <v>65</v>
      </c>
      <c r="C49" s="87">
        <v>339042</v>
      </c>
      <c r="D49" s="87">
        <v>548997</v>
      </c>
      <c r="E49" s="87">
        <f>D49-C49</f>
        <v>209955</v>
      </c>
      <c r="F49" s="106">
        <f>E49/C49</f>
        <v>0.61925956076238342</v>
      </c>
      <c r="G49" s="20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 x14ac:dyDescent="0.25">
      <c r="B50" s="105" t="s">
        <v>66</v>
      </c>
      <c r="C50" s="87">
        <v>1180800</v>
      </c>
      <c r="D50" s="87">
        <v>1406548</v>
      </c>
      <c r="E50" s="87">
        <f t="shared" ref="E50:E53" si="5">D50-C50</f>
        <v>225748</v>
      </c>
      <c r="F50" s="106">
        <f t="shared" ref="F50:F53" si="6">E50/C50</f>
        <v>0.19118224932249323</v>
      </c>
      <c r="G50" s="20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 x14ac:dyDescent="0.25">
      <c r="B51" s="105" t="s">
        <v>67</v>
      </c>
      <c r="C51" s="87">
        <v>1554990</v>
      </c>
      <c r="D51" s="87">
        <v>1345325</v>
      </c>
      <c r="E51" s="87">
        <f t="shared" si="5"/>
        <v>-209665</v>
      </c>
      <c r="F51" s="106">
        <f t="shared" si="6"/>
        <v>-0.13483366452517379</v>
      </c>
      <c r="G51" s="20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 x14ac:dyDescent="0.25">
      <c r="B52" s="105" t="s">
        <v>68</v>
      </c>
      <c r="C52" s="87">
        <v>1685292</v>
      </c>
      <c r="D52" s="87">
        <v>1941427</v>
      </c>
      <c r="E52" s="87">
        <f t="shared" si="5"/>
        <v>256135</v>
      </c>
      <c r="F52" s="106">
        <f t="shared" si="6"/>
        <v>0.15198256444580524</v>
      </c>
      <c r="G52" s="20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 x14ac:dyDescent="0.25">
      <c r="B53" s="132" t="s">
        <v>69</v>
      </c>
      <c r="C53" s="133">
        <f>SUM(C49:C52)</f>
        <v>4760124</v>
      </c>
      <c r="D53" s="133">
        <f>SUM(D49:D52)</f>
        <v>5242297</v>
      </c>
      <c r="E53" s="134">
        <f t="shared" si="5"/>
        <v>482173</v>
      </c>
      <c r="F53" s="135">
        <f t="shared" si="6"/>
        <v>0.10129420998276516</v>
      </c>
      <c r="G53" s="214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 ht="15.75" thickBot="1" x14ac:dyDescent="0.3">
      <c r="B54" s="107"/>
      <c r="C54" s="108"/>
      <c r="D54" s="108"/>
      <c r="E54" s="87"/>
      <c r="F54" s="106"/>
      <c r="G54" s="20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 ht="21" x14ac:dyDescent="0.25">
      <c r="B55" s="131" t="s">
        <v>70</v>
      </c>
      <c r="C55" s="136">
        <v>2020</v>
      </c>
      <c r="D55" s="136">
        <v>2021</v>
      </c>
      <c r="E55" s="129" t="s">
        <v>77</v>
      </c>
      <c r="F55" s="130" t="s">
        <v>78</v>
      </c>
      <c r="G55" s="213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 ht="18" x14ac:dyDescent="0.25">
      <c r="B56" s="105" t="s">
        <v>65</v>
      </c>
      <c r="C56" s="87">
        <v>183328</v>
      </c>
      <c r="D56" s="87">
        <v>212954.45</v>
      </c>
      <c r="E56" s="87">
        <f>D56-C56</f>
        <v>29626.450000000012</v>
      </c>
      <c r="F56" s="106">
        <f>E56/C56</f>
        <v>0.16160351937510917</v>
      </c>
      <c r="G56" s="208"/>
      <c r="H56" s="78"/>
      <c r="I56" s="78"/>
      <c r="J56" s="109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 x14ac:dyDescent="0.25">
      <c r="B57" s="105" t="s">
        <v>66</v>
      </c>
      <c r="C57" s="87">
        <v>452346</v>
      </c>
      <c r="D57" s="87">
        <v>530956.75</v>
      </c>
      <c r="E57" s="87">
        <f t="shared" ref="E57:E59" si="7">D57-C57</f>
        <v>78610.75</v>
      </c>
      <c r="F57" s="106">
        <f t="shared" ref="F57:F60" si="8">E57/C57</f>
        <v>0.17378455872274762</v>
      </c>
      <c r="G57" s="208"/>
      <c r="H57" s="78"/>
      <c r="I57" s="78"/>
      <c r="J57" s="17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 ht="15.75" x14ac:dyDescent="0.25">
      <c r="B58" s="105" t="s">
        <v>67</v>
      </c>
      <c r="C58" s="87">
        <v>150246</v>
      </c>
      <c r="D58" s="87">
        <v>147499</v>
      </c>
      <c r="E58" s="87">
        <f t="shared" si="7"/>
        <v>-2747</v>
      </c>
      <c r="F58" s="106">
        <f t="shared" si="8"/>
        <v>-1.8283348641561174E-2</v>
      </c>
      <c r="G58" s="208"/>
      <c r="H58" s="78"/>
      <c r="I58" s="78"/>
      <c r="J58" s="33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 x14ac:dyDescent="0.25">
      <c r="B59" s="105" t="s">
        <v>68</v>
      </c>
      <c r="C59" s="87">
        <v>57195</v>
      </c>
      <c r="D59" s="87">
        <v>273083</v>
      </c>
      <c r="E59" s="87">
        <f t="shared" si="7"/>
        <v>215888</v>
      </c>
      <c r="F59" s="106">
        <f t="shared" si="8"/>
        <v>3.7745956814406854</v>
      </c>
      <c r="G59" s="20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 ht="15.75" x14ac:dyDescent="0.25">
      <c r="B60" s="132" t="s">
        <v>71</v>
      </c>
      <c r="C60" s="133">
        <f>SUM(C56:C59)</f>
        <v>843115</v>
      </c>
      <c r="D60" s="133">
        <f>SUM(D56:D59)</f>
        <v>1164493.2</v>
      </c>
      <c r="E60" s="133">
        <f t="shared" ref="E60" si="9">SUM(E56:E59)</f>
        <v>321378.2</v>
      </c>
      <c r="F60" s="135">
        <f t="shared" si="8"/>
        <v>0.38117955439056356</v>
      </c>
      <c r="G60" s="214"/>
      <c r="H60" s="78"/>
      <c r="I60" s="78"/>
      <c r="J60" s="35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 ht="16.5" thickBot="1" x14ac:dyDescent="0.3">
      <c r="B61" s="107"/>
      <c r="C61" s="108"/>
      <c r="D61" s="108"/>
      <c r="E61" s="87"/>
      <c r="F61" s="106"/>
      <c r="G61" s="208"/>
      <c r="H61" s="78"/>
      <c r="I61" s="78"/>
      <c r="J61" s="3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 ht="21" x14ac:dyDescent="0.25">
      <c r="B62" s="137" t="s">
        <v>72</v>
      </c>
      <c r="C62" s="136">
        <v>2020</v>
      </c>
      <c r="D62" s="136">
        <v>2021</v>
      </c>
      <c r="E62" s="129" t="s">
        <v>77</v>
      </c>
      <c r="F62" s="130" t="s">
        <v>78</v>
      </c>
      <c r="G62" s="213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 x14ac:dyDescent="0.25">
      <c r="B63" s="110" t="s">
        <v>54</v>
      </c>
      <c r="C63" s="111">
        <v>694689</v>
      </c>
      <c r="D63" s="111">
        <v>624765</v>
      </c>
      <c r="E63" s="87">
        <f>D63-C63</f>
        <v>-69924</v>
      </c>
      <c r="F63" s="106">
        <f>E63/C63</f>
        <v>-0.10065511329530193</v>
      </c>
      <c r="G63" s="20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 x14ac:dyDescent="0.25">
      <c r="B64" s="110" t="s">
        <v>73</v>
      </c>
      <c r="C64" s="111">
        <v>730926</v>
      </c>
      <c r="D64" s="111">
        <v>589599</v>
      </c>
      <c r="E64" s="87">
        <f t="shared" ref="E64:E65" si="10">D64-C64</f>
        <v>-141327</v>
      </c>
      <c r="F64" s="106">
        <f t="shared" ref="F64:F65" si="11">E64/C64</f>
        <v>-0.19335336272071318</v>
      </c>
      <c r="G64" s="20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 x14ac:dyDescent="0.25">
      <c r="B65" s="138" t="s">
        <v>74</v>
      </c>
      <c r="C65" s="139">
        <f>SUM(C63:C64)</f>
        <v>1425615</v>
      </c>
      <c r="D65" s="139">
        <f>SUM(D63:D64)</f>
        <v>1214364</v>
      </c>
      <c r="E65" s="134">
        <f t="shared" si="10"/>
        <v>-211251</v>
      </c>
      <c r="F65" s="135">
        <f t="shared" si="11"/>
        <v>-0.1481823634010585</v>
      </c>
      <c r="G65" s="214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 x14ac:dyDescent="0.25">
      <c r="B66" s="112"/>
      <c r="C66" s="113"/>
      <c r="D66" s="113"/>
      <c r="E66" s="87"/>
      <c r="F66" s="106"/>
      <c r="G66" s="20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 ht="15.75" thickBot="1" x14ac:dyDescent="0.3">
      <c r="B67" s="140" t="s">
        <v>75</v>
      </c>
      <c r="C67" s="141">
        <f>C53+C60+C65</f>
        <v>7028854</v>
      </c>
      <c r="D67" s="141">
        <f>D53+D60+D65</f>
        <v>7621154.2000000002</v>
      </c>
      <c r="E67" s="141">
        <f>D67-C67</f>
        <v>592300.20000000019</v>
      </c>
      <c r="F67" s="216">
        <f>E67/C67</f>
        <v>8.4266965852470427E-2</v>
      </c>
      <c r="G67" s="214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 x14ac:dyDescent="0.2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 x14ac:dyDescent="0.2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 ht="18" x14ac:dyDescent="0.25">
      <c r="B70" s="78"/>
      <c r="C70" s="78"/>
      <c r="D70" s="109" t="s">
        <v>42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 x14ac:dyDescent="0.25">
      <c r="B71" s="78"/>
      <c r="C71" s="78"/>
      <c r="D71" s="17" t="s">
        <v>43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 ht="15.75" x14ac:dyDescent="0.25">
      <c r="B72" s="78"/>
      <c r="C72" s="78"/>
      <c r="D72" s="33" t="s">
        <v>62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 x14ac:dyDescent="0.2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 ht="15.75" x14ac:dyDescent="0.25">
      <c r="B74" s="78"/>
      <c r="C74" s="78"/>
      <c r="D74" s="35" t="s">
        <v>79</v>
      </c>
      <c r="E74" s="78"/>
      <c r="F74" s="78"/>
      <c r="G74" s="78"/>
    </row>
    <row r="75" spans="2:20" ht="15.75" x14ac:dyDescent="0.25">
      <c r="B75" s="78"/>
      <c r="C75" s="78"/>
      <c r="D75" s="38" t="s">
        <v>39</v>
      </c>
      <c r="E75" s="78"/>
      <c r="F75" s="78"/>
      <c r="G75" s="78"/>
    </row>
    <row r="76" spans="2:20" x14ac:dyDescent="0.25">
      <c r="B76" s="78"/>
      <c r="C76" s="78"/>
      <c r="D76" s="78"/>
      <c r="E76" s="78"/>
      <c r="F76" s="78"/>
      <c r="G76" s="78"/>
    </row>
    <row r="77" spans="2:20" x14ac:dyDescent="0.25">
      <c r="B77" s="78"/>
      <c r="C77" s="114" t="s">
        <v>64</v>
      </c>
      <c r="D77" s="94">
        <v>5242297</v>
      </c>
      <c r="E77" s="78"/>
      <c r="F77" s="78"/>
      <c r="G77" s="78"/>
    </row>
    <row r="78" spans="2:20" x14ac:dyDescent="0.25">
      <c r="B78" s="78"/>
      <c r="C78" s="114" t="s">
        <v>70</v>
      </c>
      <c r="D78" s="94">
        <v>1164493.2</v>
      </c>
      <c r="E78" s="78"/>
      <c r="F78" s="245"/>
      <c r="G78" s="245"/>
    </row>
    <row r="79" spans="2:20" x14ac:dyDescent="0.25">
      <c r="B79" s="78"/>
      <c r="C79" s="114" t="s">
        <v>72</v>
      </c>
      <c r="D79" s="94">
        <v>1214364</v>
      </c>
      <c r="E79" s="78"/>
      <c r="F79" s="78"/>
      <c r="G79" s="217"/>
      <c r="H79" s="218"/>
    </row>
    <row r="80" spans="2:20" x14ac:dyDescent="0.25">
      <c r="G80" s="219"/>
      <c r="H80" s="218"/>
    </row>
    <row r="81" spans="7:8" x14ac:dyDescent="0.25">
      <c r="G81" s="246"/>
      <c r="H81" s="246"/>
    </row>
  </sheetData>
  <mergeCells count="7">
    <mergeCell ref="F78:G78"/>
    <mergeCell ref="G81:H81"/>
    <mergeCell ref="B9:T9"/>
    <mergeCell ref="B10:T10"/>
    <mergeCell ref="B11:T11"/>
    <mergeCell ref="B12:T12"/>
    <mergeCell ref="B13:T13"/>
  </mergeCells>
  <pageMargins left="0.78740157480314965" right="0" top="0.74803149606299213" bottom="0.74803149606299213" header="0.31496062992125984" footer="0.31496062992125984"/>
  <pageSetup paperSize="5" scale="66" orientation="landscape" horizontalDpi="1200" verticalDpi="1200" r:id="rId1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29"/>
  <sheetViews>
    <sheetView topLeftCell="A10" workbookViewId="0">
      <selection activeCell="H17" sqref="H17"/>
    </sheetView>
  </sheetViews>
  <sheetFormatPr baseColWidth="10" defaultRowHeight="15" x14ac:dyDescent="0.25"/>
  <cols>
    <col min="1" max="1" width="9.85546875" customWidth="1"/>
    <col min="2" max="2" width="25.85546875" customWidth="1"/>
    <col min="3" max="3" width="14.5703125" customWidth="1"/>
    <col min="4" max="4" width="20.28515625" customWidth="1"/>
    <col min="5" max="5" width="19.140625" customWidth="1"/>
    <col min="6" max="6" width="22.28515625" customWidth="1"/>
    <col min="7" max="7" width="16" customWidth="1"/>
    <col min="8" max="8" width="18.140625" customWidth="1"/>
  </cols>
  <sheetData>
    <row r="4" spans="2:6" x14ac:dyDescent="0.25">
      <c r="B4" s="227" t="s">
        <v>0</v>
      </c>
      <c r="C4" s="227"/>
      <c r="D4" s="227"/>
      <c r="E4" s="227"/>
      <c r="F4" s="227"/>
    </row>
    <row r="5" spans="2:6" x14ac:dyDescent="0.25">
      <c r="B5" s="227" t="s">
        <v>43</v>
      </c>
      <c r="C5" s="227"/>
      <c r="D5" s="227"/>
      <c r="E5" s="227"/>
      <c r="F5" s="227"/>
    </row>
    <row r="6" spans="2:6" ht="15.75" x14ac:dyDescent="0.25">
      <c r="B6" s="249" t="s">
        <v>2</v>
      </c>
      <c r="C6" s="249"/>
      <c r="D6" s="249"/>
      <c r="E6" s="249"/>
      <c r="F6" s="249"/>
    </row>
    <row r="7" spans="2:6" x14ac:dyDescent="0.25">
      <c r="B7" s="248" t="s">
        <v>85</v>
      </c>
      <c r="C7" s="248"/>
      <c r="D7" s="248"/>
      <c r="E7" s="248"/>
      <c r="F7" s="248"/>
    </row>
    <row r="8" spans="2:6" ht="15.75" x14ac:dyDescent="0.25">
      <c r="B8" s="249" t="s">
        <v>143</v>
      </c>
      <c r="C8" s="249"/>
      <c r="D8" s="249"/>
      <c r="E8" s="249"/>
      <c r="F8" s="249"/>
    </row>
    <row r="9" spans="2:6" x14ac:dyDescent="0.25">
      <c r="D9" s="202" t="s">
        <v>142</v>
      </c>
    </row>
    <row r="10" spans="2:6" ht="28.5" x14ac:dyDescent="0.25">
      <c r="B10" s="148" t="s">
        <v>86</v>
      </c>
      <c r="C10" s="149">
        <v>2020</v>
      </c>
      <c r="D10" s="149">
        <v>2021</v>
      </c>
      <c r="E10" s="149" t="s">
        <v>87</v>
      </c>
      <c r="F10" s="149" t="s">
        <v>88</v>
      </c>
    </row>
    <row r="11" spans="2:6" ht="18" x14ac:dyDescent="0.25">
      <c r="B11" s="147" t="s">
        <v>89</v>
      </c>
      <c r="C11" s="143">
        <v>151485</v>
      </c>
      <c r="D11" s="144">
        <v>0</v>
      </c>
      <c r="E11" s="145">
        <f>D11-C11</f>
        <v>-151485</v>
      </c>
      <c r="F11" s="146">
        <f>E11/C11</f>
        <v>-1</v>
      </c>
    </row>
    <row r="12" spans="2:6" ht="18" x14ac:dyDescent="0.25">
      <c r="B12" s="147" t="s">
        <v>90</v>
      </c>
      <c r="C12" s="143">
        <v>20739</v>
      </c>
      <c r="D12" s="144">
        <v>0</v>
      </c>
      <c r="E12" s="145">
        <f t="shared" ref="E12:E18" si="0">D12-C12</f>
        <v>-20739</v>
      </c>
      <c r="F12" s="146">
        <f t="shared" ref="F12:F18" si="1">E12/C12</f>
        <v>-1</v>
      </c>
    </row>
    <row r="13" spans="2:6" ht="18" x14ac:dyDescent="0.25">
      <c r="B13" s="147" t="s">
        <v>91</v>
      </c>
      <c r="C13" s="143">
        <v>135174</v>
      </c>
      <c r="D13" s="144">
        <v>0</v>
      </c>
      <c r="E13" s="145">
        <f t="shared" si="0"/>
        <v>-135174</v>
      </c>
      <c r="F13" s="146">
        <f t="shared" si="1"/>
        <v>-1</v>
      </c>
    </row>
    <row r="14" spans="2:6" ht="18" x14ac:dyDescent="0.25">
      <c r="B14" s="147" t="s">
        <v>92</v>
      </c>
      <c r="C14" s="143">
        <v>0</v>
      </c>
      <c r="D14" s="144">
        <v>41</v>
      </c>
      <c r="E14" s="145">
        <f t="shared" si="0"/>
        <v>41</v>
      </c>
      <c r="F14" s="146">
        <v>0</v>
      </c>
    </row>
    <row r="15" spans="2:6" ht="18" x14ac:dyDescent="0.25">
      <c r="B15" s="147" t="s">
        <v>139</v>
      </c>
      <c r="C15" s="143">
        <v>26084</v>
      </c>
      <c r="D15" s="144">
        <v>0</v>
      </c>
      <c r="E15" s="145">
        <f t="shared" si="0"/>
        <v>-26084</v>
      </c>
      <c r="F15" s="146">
        <f t="shared" si="1"/>
        <v>-1</v>
      </c>
    </row>
    <row r="16" spans="2:6" ht="18" x14ac:dyDescent="0.25">
      <c r="B16" s="147" t="s">
        <v>93</v>
      </c>
      <c r="C16" s="143">
        <v>4548</v>
      </c>
      <c r="D16" s="144">
        <v>0</v>
      </c>
      <c r="E16" s="145">
        <f t="shared" si="0"/>
        <v>-4548</v>
      </c>
      <c r="F16" s="146">
        <f t="shared" si="1"/>
        <v>-1</v>
      </c>
    </row>
    <row r="17" spans="1:10" ht="36" x14ac:dyDescent="0.25">
      <c r="B17" s="147" t="s">
        <v>94</v>
      </c>
      <c r="C17" s="143">
        <v>6455</v>
      </c>
      <c r="D17" s="144">
        <v>2459</v>
      </c>
      <c r="E17" s="145">
        <f t="shared" si="0"/>
        <v>-3996</v>
      </c>
      <c r="F17" s="146">
        <f t="shared" si="1"/>
        <v>-0.6190549961270333</v>
      </c>
    </row>
    <row r="18" spans="1:10" ht="15.75" x14ac:dyDescent="0.25">
      <c r="B18" s="150" t="s">
        <v>14</v>
      </c>
      <c r="C18" s="151">
        <f>SUM(C11:C17)</f>
        <v>344485</v>
      </c>
      <c r="D18" s="152">
        <f>SUM(D11:D17)</f>
        <v>2500</v>
      </c>
      <c r="E18" s="152">
        <f t="shared" si="0"/>
        <v>-341985</v>
      </c>
      <c r="F18" s="153">
        <f t="shared" si="1"/>
        <v>-0.99274278996182708</v>
      </c>
    </row>
    <row r="19" spans="1:10" x14ac:dyDescent="0.25">
      <c r="A19" s="252"/>
      <c r="B19" s="252"/>
      <c r="C19" s="252"/>
      <c r="D19" s="252"/>
      <c r="E19" s="252"/>
      <c r="F19" s="252"/>
      <c r="G19" s="18"/>
      <c r="H19" s="18"/>
      <c r="I19" s="18"/>
      <c r="J19" s="18"/>
    </row>
    <row r="20" spans="1:10" x14ac:dyDescent="0.25">
      <c r="A20" s="252" t="s">
        <v>141</v>
      </c>
      <c r="B20" s="252"/>
      <c r="C20" s="252"/>
      <c r="D20" s="252"/>
      <c r="E20" s="252"/>
      <c r="F20" s="252"/>
      <c r="G20" s="18"/>
      <c r="H20" s="18"/>
      <c r="I20" s="18"/>
    </row>
    <row r="21" spans="1:10" ht="31.5" x14ac:dyDescent="0.25">
      <c r="B21" s="157" t="s">
        <v>95</v>
      </c>
      <c r="C21" s="158" t="s">
        <v>99</v>
      </c>
      <c r="D21" s="158" t="s">
        <v>96</v>
      </c>
      <c r="E21" s="158" t="s">
        <v>140</v>
      </c>
      <c r="F21" s="201" t="s">
        <v>14</v>
      </c>
    </row>
    <row r="22" spans="1:10" x14ac:dyDescent="0.25">
      <c r="B22" s="154" t="s">
        <v>89</v>
      </c>
      <c r="C22" s="143">
        <v>0</v>
      </c>
      <c r="D22" s="143">
        <v>0</v>
      </c>
      <c r="E22" s="143">
        <v>0</v>
      </c>
      <c r="F22" s="204">
        <f t="shared" ref="F22:F29" si="2">SUM(C22:E22)</f>
        <v>0</v>
      </c>
    </row>
    <row r="23" spans="1:10" x14ac:dyDescent="0.25">
      <c r="B23" s="154" t="s">
        <v>90</v>
      </c>
      <c r="C23" s="143">
        <v>0</v>
      </c>
      <c r="D23" s="143">
        <v>0</v>
      </c>
      <c r="E23" s="143">
        <v>0</v>
      </c>
      <c r="F23" s="204">
        <f t="shared" si="2"/>
        <v>0</v>
      </c>
    </row>
    <row r="24" spans="1:10" x14ac:dyDescent="0.25">
      <c r="B24" s="154" t="s">
        <v>91</v>
      </c>
      <c r="C24" s="143">
        <v>0</v>
      </c>
      <c r="D24" s="143">
        <v>0</v>
      </c>
      <c r="E24" s="143">
        <v>0</v>
      </c>
      <c r="F24" s="204">
        <f t="shared" si="2"/>
        <v>0</v>
      </c>
    </row>
    <row r="25" spans="1:10" x14ac:dyDescent="0.25">
      <c r="B25" s="154" t="s">
        <v>92</v>
      </c>
      <c r="C25" s="143">
        <v>41</v>
      </c>
      <c r="D25" s="143">
        <v>19</v>
      </c>
      <c r="E25" s="143">
        <v>0</v>
      </c>
      <c r="F25" s="204">
        <f t="shared" si="2"/>
        <v>60</v>
      </c>
    </row>
    <row r="26" spans="1:10" x14ac:dyDescent="0.25">
      <c r="B26" s="154" t="s">
        <v>97</v>
      </c>
      <c r="C26" s="143">
        <v>0</v>
      </c>
      <c r="D26" s="143">
        <v>0</v>
      </c>
      <c r="E26" s="143">
        <v>0</v>
      </c>
      <c r="F26" s="204">
        <f t="shared" si="2"/>
        <v>0</v>
      </c>
    </row>
    <row r="27" spans="1:10" x14ac:dyDescent="0.25">
      <c r="B27" s="154" t="s">
        <v>93</v>
      </c>
      <c r="C27" s="143">
        <v>0</v>
      </c>
      <c r="D27" s="143">
        <v>0</v>
      </c>
      <c r="E27" s="143">
        <v>0</v>
      </c>
      <c r="F27" s="204">
        <f t="shared" si="2"/>
        <v>0</v>
      </c>
    </row>
    <row r="28" spans="1:10" x14ac:dyDescent="0.25">
      <c r="B28" s="154" t="s">
        <v>98</v>
      </c>
      <c r="C28" s="200">
        <v>2459</v>
      </c>
      <c r="D28" s="143">
        <v>1554</v>
      </c>
      <c r="E28" s="200">
        <v>2429</v>
      </c>
      <c r="F28" s="204">
        <f t="shared" si="2"/>
        <v>6442</v>
      </c>
    </row>
    <row r="29" spans="1:10" x14ac:dyDescent="0.25">
      <c r="B29" s="155" t="s">
        <v>38</v>
      </c>
      <c r="C29" s="203">
        <f>SUM(C22:C28)</f>
        <v>2500</v>
      </c>
      <c r="D29" s="156">
        <f>SUM(D22:D28)</f>
        <v>1573</v>
      </c>
      <c r="E29" s="203">
        <f>SUM(E22:E28)</f>
        <v>2429</v>
      </c>
      <c r="F29" s="203">
        <f t="shared" si="2"/>
        <v>6502</v>
      </c>
    </row>
  </sheetData>
  <mergeCells count="7">
    <mergeCell ref="A19:F19"/>
    <mergeCell ref="A20:F20"/>
    <mergeCell ref="B4:F4"/>
    <mergeCell ref="B5:F5"/>
    <mergeCell ref="B6:F6"/>
    <mergeCell ref="B7:F7"/>
    <mergeCell ref="B8:F8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G28"/>
  <sheetViews>
    <sheetView topLeftCell="A7" workbookViewId="0">
      <selection activeCell="I24" sqref="I24"/>
    </sheetView>
  </sheetViews>
  <sheetFormatPr baseColWidth="10" defaultRowHeight="15" x14ac:dyDescent="0.25"/>
  <cols>
    <col min="3" max="3" width="18.5703125" customWidth="1"/>
    <col min="4" max="4" width="17.7109375" customWidth="1"/>
    <col min="5" max="5" width="20.28515625" customWidth="1"/>
    <col min="6" max="6" width="20.140625" customWidth="1"/>
    <col min="7" max="7" width="19.28515625" customWidth="1"/>
  </cols>
  <sheetData>
    <row r="1" spans="3:7" x14ac:dyDescent="0.25">
      <c r="E1" s="3" t="s">
        <v>80</v>
      </c>
    </row>
    <row r="2" spans="3:7" x14ac:dyDescent="0.25">
      <c r="E2" s="3" t="s">
        <v>100</v>
      </c>
    </row>
    <row r="3" spans="3:7" x14ac:dyDescent="0.25">
      <c r="E3" s="3" t="s">
        <v>101</v>
      </c>
    </row>
    <row r="4" spans="3:7" ht="15.75" x14ac:dyDescent="0.25">
      <c r="E4" s="159" t="s">
        <v>102</v>
      </c>
    </row>
    <row r="5" spans="3:7" ht="16.5" thickBot="1" x14ac:dyDescent="0.3">
      <c r="E5" s="159" t="s">
        <v>120</v>
      </c>
    </row>
    <row r="6" spans="3:7" x14ac:dyDescent="0.25">
      <c r="C6" s="253" t="s">
        <v>37</v>
      </c>
      <c r="D6" s="254"/>
      <c r="E6" s="254"/>
      <c r="F6" s="254"/>
      <c r="G6" s="255"/>
    </row>
    <row r="7" spans="3:7" ht="28.5" x14ac:dyDescent="0.25">
      <c r="C7" s="163" t="s">
        <v>103</v>
      </c>
      <c r="D7" s="164">
        <v>2020</v>
      </c>
      <c r="E7" s="164">
        <v>2021</v>
      </c>
      <c r="F7" s="164" t="s">
        <v>87</v>
      </c>
      <c r="G7" s="165" t="s">
        <v>88</v>
      </c>
    </row>
    <row r="8" spans="3:7" ht="18.75" thickBot="1" x14ac:dyDescent="0.3">
      <c r="C8" s="166" t="s">
        <v>89</v>
      </c>
      <c r="D8" s="189">
        <v>51</v>
      </c>
      <c r="E8" s="186">
        <v>0</v>
      </c>
      <c r="F8" s="160">
        <f>E8-D8</f>
        <v>-51</v>
      </c>
      <c r="G8" s="161">
        <f>F8/D8</f>
        <v>-1</v>
      </c>
    </row>
    <row r="9" spans="3:7" ht="18.75" thickBot="1" x14ac:dyDescent="0.3">
      <c r="C9" s="166" t="s">
        <v>104</v>
      </c>
      <c r="D9" s="189">
        <v>0</v>
      </c>
      <c r="E9" s="186">
        <v>3</v>
      </c>
      <c r="F9" s="160">
        <f t="shared" ref="F9:F28" si="0">E9-D9</f>
        <v>3</v>
      </c>
      <c r="G9" s="161">
        <v>0</v>
      </c>
    </row>
    <row r="10" spans="3:7" ht="18.75" thickBot="1" x14ac:dyDescent="0.3">
      <c r="C10" s="166" t="s">
        <v>105</v>
      </c>
      <c r="D10" s="189">
        <v>4</v>
      </c>
      <c r="E10" s="186">
        <v>5</v>
      </c>
      <c r="F10" s="160">
        <f t="shared" si="0"/>
        <v>1</v>
      </c>
      <c r="G10" s="161">
        <f t="shared" ref="G10:G28" si="1">F10/D10</f>
        <v>0.25</v>
      </c>
    </row>
    <row r="11" spans="3:7" ht="18.75" thickBot="1" x14ac:dyDescent="0.3">
      <c r="C11" s="166" t="s">
        <v>106</v>
      </c>
      <c r="D11" s="189">
        <v>15</v>
      </c>
      <c r="E11" s="186">
        <v>20</v>
      </c>
      <c r="F11" s="160">
        <f t="shared" si="0"/>
        <v>5</v>
      </c>
      <c r="G11" s="161">
        <f t="shared" si="1"/>
        <v>0.33333333333333331</v>
      </c>
    </row>
    <row r="12" spans="3:7" ht="18.75" thickBot="1" x14ac:dyDescent="0.3">
      <c r="C12" s="166" t="s">
        <v>107</v>
      </c>
      <c r="D12" s="189">
        <v>20</v>
      </c>
      <c r="E12" s="186">
        <v>21</v>
      </c>
      <c r="F12" s="160">
        <f t="shared" si="0"/>
        <v>1</v>
      </c>
      <c r="G12" s="161">
        <f t="shared" si="1"/>
        <v>0.05</v>
      </c>
    </row>
    <row r="13" spans="3:7" ht="18.75" thickBot="1" x14ac:dyDescent="0.3">
      <c r="C13" s="166" t="s">
        <v>108</v>
      </c>
      <c r="D13" s="189">
        <v>2</v>
      </c>
      <c r="E13" s="186">
        <v>7</v>
      </c>
      <c r="F13" s="160">
        <f t="shared" si="0"/>
        <v>5</v>
      </c>
      <c r="G13" s="161">
        <f t="shared" si="1"/>
        <v>2.5</v>
      </c>
    </row>
    <row r="14" spans="3:7" ht="18.75" thickBot="1" x14ac:dyDescent="0.3">
      <c r="C14" s="166" t="s">
        <v>90</v>
      </c>
      <c r="D14" s="189">
        <v>8</v>
      </c>
      <c r="E14" s="186">
        <v>0</v>
      </c>
      <c r="F14" s="160">
        <f t="shared" si="0"/>
        <v>-8</v>
      </c>
      <c r="G14" s="161">
        <f t="shared" si="1"/>
        <v>-1</v>
      </c>
    </row>
    <row r="15" spans="3:7" ht="18.75" thickBot="1" x14ac:dyDescent="0.3">
      <c r="C15" s="166" t="s">
        <v>109</v>
      </c>
      <c r="D15" s="189">
        <v>247</v>
      </c>
      <c r="E15" s="186">
        <v>226</v>
      </c>
      <c r="F15" s="160">
        <f t="shared" si="0"/>
        <v>-21</v>
      </c>
      <c r="G15" s="161">
        <f t="shared" si="1"/>
        <v>-8.5020242914979755E-2</v>
      </c>
    </row>
    <row r="16" spans="3:7" ht="18.75" thickBot="1" x14ac:dyDescent="0.3">
      <c r="C16" s="166" t="s">
        <v>110</v>
      </c>
      <c r="D16" s="189">
        <v>15</v>
      </c>
      <c r="E16" s="186">
        <v>62</v>
      </c>
      <c r="F16" s="160">
        <f t="shared" si="0"/>
        <v>47</v>
      </c>
      <c r="G16" s="161">
        <f t="shared" si="1"/>
        <v>3.1333333333333333</v>
      </c>
    </row>
    <row r="17" spans="3:7" ht="18.75" thickBot="1" x14ac:dyDescent="0.3">
      <c r="C17" s="166" t="s">
        <v>91</v>
      </c>
      <c r="D17" s="189">
        <v>78</v>
      </c>
      <c r="E17" s="186">
        <v>18</v>
      </c>
      <c r="F17" s="160">
        <f t="shared" si="0"/>
        <v>-60</v>
      </c>
      <c r="G17" s="161">
        <f t="shared" si="1"/>
        <v>-0.76923076923076927</v>
      </c>
    </row>
    <row r="18" spans="3:7" ht="18.75" thickBot="1" x14ac:dyDescent="0.3">
      <c r="C18" s="166" t="s">
        <v>111</v>
      </c>
      <c r="D18" s="189">
        <v>83</v>
      </c>
      <c r="E18" s="186">
        <v>48</v>
      </c>
      <c r="F18" s="160">
        <f t="shared" si="0"/>
        <v>-35</v>
      </c>
      <c r="G18" s="161">
        <f t="shared" si="1"/>
        <v>-0.42168674698795183</v>
      </c>
    </row>
    <row r="19" spans="3:7" ht="18.75" thickBot="1" x14ac:dyDescent="0.3">
      <c r="C19" s="166" t="s">
        <v>112</v>
      </c>
      <c r="D19" s="189">
        <v>22</v>
      </c>
      <c r="E19" s="186">
        <v>17</v>
      </c>
      <c r="F19" s="160">
        <f t="shared" si="0"/>
        <v>-5</v>
      </c>
      <c r="G19" s="161">
        <f t="shared" si="1"/>
        <v>-0.22727272727272727</v>
      </c>
    </row>
    <row r="20" spans="3:7" ht="18.75" thickBot="1" x14ac:dyDescent="0.3">
      <c r="C20" s="166" t="s">
        <v>113</v>
      </c>
      <c r="D20" s="189">
        <v>0</v>
      </c>
      <c r="E20" s="186">
        <v>1</v>
      </c>
      <c r="F20" s="160">
        <f t="shared" si="0"/>
        <v>1</v>
      </c>
      <c r="G20" s="161">
        <v>0</v>
      </c>
    </row>
    <row r="21" spans="3:7" ht="18.75" thickBot="1" x14ac:dyDescent="0.3">
      <c r="C21" s="166" t="s">
        <v>114</v>
      </c>
      <c r="D21" s="189">
        <v>11</v>
      </c>
      <c r="E21" s="186">
        <v>10</v>
      </c>
      <c r="F21" s="160">
        <f t="shared" si="0"/>
        <v>-1</v>
      </c>
      <c r="G21" s="161">
        <f t="shared" si="1"/>
        <v>-9.0909090909090912E-2</v>
      </c>
    </row>
    <row r="22" spans="3:7" ht="18.75" thickBot="1" x14ac:dyDescent="0.3">
      <c r="C22" s="166" t="s">
        <v>92</v>
      </c>
      <c r="D22" s="189">
        <v>127</v>
      </c>
      <c r="E22" s="186">
        <v>98</v>
      </c>
      <c r="F22" s="160">
        <f t="shared" si="0"/>
        <v>-29</v>
      </c>
      <c r="G22" s="161">
        <f t="shared" si="1"/>
        <v>-0.2283464566929134</v>
      </c>
    </row>
    <row r="23" spans="3:7" ht="18.75" thickBot="1" x14ac:dyDescent="0.3">
      <c r="C23" s="166" t="s">
        <v>115</v>
      </c>
      <c r="D23" s="189">
        <v>6</v>
      </c>
      <c r="E23" s="186">
        <v>4</v>
      </c>
      <c r="F23" s="160">
        <f t="shared" si="0"/>
        <v>-2</v>
      </c>
      <c r="G23" s="161">
        <f t="shared" si="1"/>
        <v>-0.33333333333333331</v>
      </c>
    </row>
    <row r="24" spans="3:7" ht="18.75" thickBot="1" x14ac:dyDescent="0.3">
      <c r="C24" s="166" t="s">
        <v>116</v>
      </c>
      <c r="D24" s="189">
        <v>457</v>
      </c>
      <c r="E24" s="186">
        <v>407</v>
      </c>
      <c r="F24" s="160">
        <f t="shared" si="0"/>
        <v>-50</v>
      </c>
      <c r="G24" s="161">
        <f t="shared" si="1"/>
        <v>-0.10940919037199125</v>
      </c>
    </row>
    <row r="25" spans="3:7" ht="18.75" thickBot="1" x14ac:dyDescent="0.3">
      <c r="C25" s="166" t="s">
        <v>117</v>
      </c>
      <c r="D25" s="189">
        <v>38</v>
      </c>
      <c r="E25" s="186">
        <v>30</v>
      </c>
      <c r="F25" s="160">
        <f t="shared" si="0"/>
        <v>-8</v>
      </c>
      <c r="G25" s="161">
        <f t="shared" si="1"/>
        <v>-0.21052631578947367</v>
      </c>
    </row>
    <row r="26" spans="3:7" ht="18.75" thickBot="1" x14ac:dyDescent="0.3">
      <c r="C26" s="166" t="s">
        <v>118</v>
      </c>
      <c r="D26" s="189">
        <v>36</v>
      </c>
      <c r="E26" s="186">
        <v>60</v>
      </c>
      <c r="F26" s="160">
        <f t="shared" si="0"/>
        <v>24</v>
      </c>
      <c r="G26" s="161">
        <f t="shared" si="1"/>
        <v>0.66666666666666663</v>
      </c>
    </row>
    <row r="27" spans="3:7" ht="36.75" thickBot="1" x14ac:dyDescent="0.3">
      <c r="C27" s="166" t="s">
        <v>119</v>
      </c>
      <c r="D27" s="189">
        <v>106</v>
      </c>
      <c r="E27" s="186">
        <v>99</v>
      </c>
      <c r="F27" s="160">
        <f t="shared" si="0"/>
        <v>-7</v>
      </c>
      <c r="G27" s="161">
        <f t="shared" si="1"/>
        <v>-6.6037735849056603E-2</v>
      </c>
    </row>
    <row r="28" spans="3:7" ht="18.75" thickBot="1" x14ac:dyDescent="0.3">
      <c r="C28" s="167" t="s">
        <v>38</v>
      </c>
      <c r="D28" s="188">
        <f>SUM(D8:D27)</f>
        <v>1326</v>
      </c>
      <c r="E28" s="188">
        <f>SUM(E8:E27)</f>
        <v>1136</v>
      </c>
      <c r="F28" s="205">
        <f t="shared" si="0"/>
        <v>-190</v>
      </c>
      <c r="G28" s="206">
        <f t="shared" si="1"/>
        <v>-0.14328808446455504</v>
      </c>
    </row>
  </sheetData>
  <mergeCells count="1">
    <mergeCell ref="C6:G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6:I23"/>
  <sheetViews>
    <sheetView topLeftCell="A3" workbookViewId="0">
      <selection activeCell="L25" sqref="L25"/>
    </sheetView>
  </sheetViews>
  <sheetFormatPr baseColWidth="10" defaultRowHeight="15" x14ac:dyDescent="0.25"/>
  <cols>
    <col min="1" max="1" width="14" customWidth="1"/>
    <col min="2" max="2" width="13.5703125" customWidth="1"/>
    <col min="4" max="4" width="10" customWidth="1"/>
    <col min="5" max="5" width="15.42578125" customWidth="1"/>
    <col min="6" max="6" width="18.5703125" customWidth="1"/>
    <col min="7" max="7" width="16.7109375" customWidth="1"/>
    <col min="8" max="8" width="15.140625" customWidth="1"/>
  </cols>
  <sheetData>
    <row r="6" spans="1:9" x14ac:dyDescent="0.25">
      <c r="A6" s="258" t="s">
        <v>80</v>
      </c>
      <c r="B6" s="258"/>
      <c r="C6" s="258"/>
      <c r="D6" s="258"/>
      <c r="E6" s="258"/>
      <c r="F6" s="258"/>
      <c r="G6" s="258"/>
      <c r="H6" s="258"/>
      <c r="I6" s="258"/>
    </row>
    <row r="7" spans="1:9" x14ac:dyDescent="0.25">
      <c r="A7" s="257" t="s">
        <v>121</v>
      </c>
      <c r="B7" s="257"/>
      <c r="C7" s="257"/>
      <c r="D7" s="257"/>
      <c r="E7" s="257"/>
      <c r="F7" s="257"/>
      <c r="G7" s="257"/>
      <c r="H7" s="257"/>
      <c r="I7" s="257"/>
    </row>
    <row r="8" spans="1:9" x14ac:dyDescent="0.25">
      <c r="A8" s="257" t="s">
        <v>62</v>
      </c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256" t="s">
        <v>145</v>
      </c>
      <c r="B9" s="256"/>
      <c r="C9" s="256"/>
      <c r="D9" s="256"/>
      <c r="E9" s="256"/>
      <c r="F9" s="256"/>
      <c r="G9" s="256"/>
      <c r="H9" s="256"/>
      <c r="I9" s="256"/>
    </row>
    <row r="10" spans="1:9" x14ac:dyDescent="0.25">
      <c r="A10" s="227" t="s">
        <v>122</v>
      </c>
      <c r="B10" s="227"/>
      <c r="C10" s="227"/>
      <c r="D10" s="227"/>
      <c r="E10" s="227"/>
      <c r="F10" s="227"/>
      <c r="G10" s="227"/>
      <c r="H10" s="227"/>
      <c r="I10" s="227"/>
    </row>
    <row r="11" spans="1:9" ht="15.75" thickBot="1" x14ac:dyDescent="0.3">
      <c r="F11" s="168"/>
      <c r="H11" s="169"/>
    </row>
    <row r="12" spans="1:9" ht="16.5" thickBot="1" x14ac:dyDescent="0.3">
      <c r="B12" s="264" t="s">
        <v>123</v>
      </c>
      <c r="C12" s="265"/>
      <c r="D12" s="266"/>
      <c r="E12" s="224" t="s">
        <v>124</v>
      </c>
      <c r="F12" s="226"/>
      <c r="G12" s="224" t="s">
        <v>125</v>
      </c>
      <c r="H12" s="226"/>
    </row>
    <row r="13" spans="1:9" ht="15.75" thickBot="1" x14ac:dyDescent="0.3">
      <c r="B13" s="267"/>
      <c r="C13" s="268"/>
      <c r="D13" s="269"/>
      <c r="E13" s="170">
        <v>2020</v>
      </c>
      <c r="F13" s="171">
        <v>2021</v>
      </c>
      <c r="G13" s="170" t="s">
        <v>126</v>
      </c>
      <c r="H13" s="172" t="s">
        <v>127</v>
      </c>
    </row>
    <row r="14" spans="1:9" ht="15.75" thickBot="1" x14ac:dyDescent="0.3">
      <c r="B14" s="270" t="s">
        <v>37</v>
      </c>
      <c r="C14" s="271"/>
      <c r="D14" s="271"/>
      <c r="E14" s="188">
        <v>1326</v>
      </c>
      <c r="F14" s="173">
        <v>1136</v>
      </c>
      <c r="G14" s="174">
        <f>F14-E14</f>
        <v>-190</v>
      </c>
      <c r="H14" s="175">
        <f>G14/E14</f>
        <v>-0.14328808446455504</v>
      </c>
    </row>
    <row r="15" spans="1:9" x14ac:dyDescent="0.25">
      <c r="B15" s="176"/>
      <c r="C15" s="177"/>
      <c r="D15" s="177"/>
      <c r="E15" s="173"/>
      <c r="F15" s="173"/>
      <c r="G15" s="174"/>
      <c r="H15" s="175"/>
    </row>
    <row r="16" spans="1:9" x14ac:dyDescent="0.25">
      <c r="B16" s="178"/>
      <c r="C16" s="259" t="s">
        <v>128</v>
      </c>
      <c r="D16" s="259"/>
      <c r="E16" s="179">
        <v>4760124</v>
      </c>
      <c r="F16" s="179">
        <v>5242297</v>
      </c>
      <c r="G16" s="174">
        <f t="shared" ref="G16:G23" si="0">F16-E16</f>
        <v>482173</v>
      </c>
      <c r="H16" s="175">
        <f t="shared" ref="H16:H23" si="1">G16/E16</f>
        <v>0.10129420998276516</v>
      </c>
    </row>
    <row r="17" spans="2:8" x14ac:dyDescent="0.25">
      <c r="B17" s="207" t="s">
        <v>129</v>
      </c>
      <c r="C17" s="259" t="s">
        <v>130</v>
      </c>
      <c r="D17" s="259"/>
      <c r="E17" s="179">
        <v>843115</v>
      </c>
      <c r="F17" s="179">
        <v>1164493.2</v>
      </c>
      <c r="G17" s="174">
        <f t="shared" si="0"/>
        <v>321378.19999999995</v>
      </c>
      <c r="H17" s="175">
        <f t="shared" si="1"/>
        <v>0.3811795543905635</v>
      </c>
    </row>
    <row r="18" spans="2:8" x14ac:dyDescent="0.25">
      <c r="B18" s="178"/>
      <c r="C18" s="259" t="s">
        <v>131</v>
      </c>
      <c r="D18" s="259"/>
      <c r="E18" s="179">
        <v>1425615</v>
      </c>
      <c r="F18" s="179">
        <v>1214364</v>
      </c>
      <c r="G18" s="174">
        <f t="shared" si="0"/>
        <v>-211251</v>
      </c>
      <c r="H18" s="175">
        <f t="shared" si="1"/>
        <v>-0.1481823634010585</v>
      </c>
    </row>
    <row r="19" spans="2:8" x14ac:dyDescent="0.25">
      <c r="B19" s="178"/>
      <c r="C19" s="259" t="s">
        <v>132</v>
      </c>
      <c r="D19" s="259"/>
      <c r="E19" s="180">
        <f>SUM(E16:E18)</f>
        <v>7028854</v>
      </c>
      <c r="F19" s="180">
        <f>SUM(F16:F18)</f>
        <v>7621154.2000000002</v>
      </c>
      <c r="G19" s="173">
        <f t="shared" si="0"/>
        <v>592300.20000000019</v>
      </c>
      <c r="H19" s="215">
        <f t="shared" si="1"/>
        <v>8.4266965852470427E-2</v>
      </c>
    </row>
    <row r="20" spans="2:8" x14ac:dyDescent="0.25">
      <c r="B20" s="178"/>
      <c r="C20" s="259"/>
      <c r="D20" s="259"/>
      <c r="E20" s="180"/>
      <c r="F20" s="180"/>
      <c r="G20" s="174"/>
      <c r="H20" s="175"/>
    </row>
    <row r="21" spans="2:8" x14ac:dyDescent="0.25">
      <c r="B21" s="260"/>
      <c r="C21" s="262" t="s">
        <v>133</v>
      </c>
      <c r="D21" s="262"/>
      <c r="E21" s="181">
        <v>434248</v>
      </c>
      <c r="F21" s="181">
        <v>479683</v>
      </c>
      <c r="G21" s="173">
        <f t="shared" si="0"/>
        <v>45435</v>
      </c>
      <c r="H21" s="215">
        <f t="shared" si="1"/>
        <v>0.10462915200530572</v>
      </c>
    </row>
    <row r="22" spans="2:8" x14ac:dyDescent="0.25">
      <c r="B22" s="260"/>
      <c r="C22" s="182"/>
      <c r="D22" s="182"/>
      <c r="E22" s="181"/>
      <c r="F22" s="181"/>
      <c r="G22" s="173"/>
      <c r="H22" s="215"/>
    </row>
    <row r="23" spans="2:8" ht="15.75" thickBot="1" x14ac:dyDescent="0.3">
      <c r="B23" s="261"/>
      <c r="C23" s="263" t="s">
        <v>134</v>
      </c>
      <c r="D23" s="263"/>
      <c r="E23" s="183">
        <v>344485</v>
      </c>
      <c r="F23" s="183">
        <v>2500</v>
      </c>
      <c r="G23" s="173">
        <f t="shared" si="0"/>
        <v>-341985</v>
      </c>
      <c r="H23" s="215">
        <f t="shared" si="1"/>
        <v>-0.99274278996182708</v>
      </c>
    </row>
  </sheetData>
  <mergeCells count="18">
    <mergeCell ref="C16:D16"/>
    <mergeCell ref="B12:D12"/>
    <mergeCell ref="E12:F12"/>
    <mergeCell ref="G12:H12"/>
    <mergeCell ref="B13:D13"/>
    <mergeCell ref="B14:D14"/>
    <mergeCell ref="C17:D17"/>
    <mergeCell ref="C18:D18"/>
    <mergeCell ref="C19:D19"/>
    <mergeCell ref="C20:D20"/>
    <mergeCell ref="B21:B23"/>
    <mergeCell ref="C21:D21"/>
    <mergeCell ref="C23:D23"/>
    <mergeCell ref="A10:I10"/>
    <mergeCell ref="A9:I9"/>
    <mergeCell ref="A8:I8"/>
    <mergeCell ref="A7:I7"/>
    <mergeCell ref="A6:I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2"/>
  <sheetViews>
    <sheetView topLeftCell="A13" workbookViewId="0">
      <selection activeCell="F54" sqref="F54"/>
    </sheetView>
  </sheetViews>
  <sheetFormatPr baseColWidth="10" defaultRowHeight="15" x14ac:dyDescent="0.25"/>
  <cols>
    <col min="4" max="4" width="14.42578125" customWidth="1"/>
    <col min="5" max="5" width="12.85546875" customWidth="1"/>
    <col min="6" max="6" width="13.7109375" customWidth="1"/>
    <col min="7" max="7" width="13.28515625" customWidth="1"/>
    <col min="8" max="8" width="14.140625" customWidth="1"/>
  </cols>
  <sheetData>
    <row r="1" spans="3:10" x14ac:dyDescent="0.25">
      <c r="D1" s="78"/>
      <c r="E1" s="78"/>
      <c r="F1" s="78"/>
      <c r="G1" s="78"/>
      <c r="H1" s="78"/>
      <c r="I1" s="78"/>
      <c r="J1" s="78"/>
    </row>
    <row r="2" spans="3:10" x14ac:dyDescent="0.25">
      <c r="D2" s="78"/>
      <c r="E2" s="19" t="s">
        <v>80</v>
      </c>
      <c r="F2" s="19"/>
      <c r="G2" s="19"/>
      <c r="H2" s="19"/>
      <c r="I2" s="19"/>
      <c r="J2" s="19"/>
    </row>
    <row r="3" spans="3:10" x14ac:dyDescent="0.25">
      <c r="C3" s="19" t="s">
        <v>82</v>
      </c>
      <c r="D3" s="19"/>
      <c r="E3" s="19"/>
      <c r="F3" s="19"/>
      <c r="G3" s="19"/>
      <c r="H3" s="19"/>
      <c r="I3" s="19"/>
      <c r="J3" s="19"/>
    </row>
    <row r="4" spans="3:10" x14ac:dyDescent="0.25">
      <c r="D4" s="78"/>
      <c r="E4" s="19" t="s">
        <v>81</v>
      </c>
      <c r="F4" s="19"/>
      <c r="G4" s="19"/>
      <c r="H4" s="19"/>
      <c r="I4" s="19"/>
      <c r="J4" s="19"/>
    </row>
    <row r="5" spans="3:10" ht="15.75" x14ac:dyDescent="0.25">
      <c r="C5" s="142" t="s">
        <v>83</v>
      </c>
      <c r="D5" s="142"/>
      <c r="E5" s="142"/>
      <c r="F5" s="142"/>
      <c r="G5" s="142"/>
      <c r="H5" s="142"/>
      <c r="I5" s="142"/>
      <c r="J5" s="142"/>
    </row>
    <row r="6" spans="3:10" ht="16.5" thickBot="1" x14ac:dyDescent="0.3">
      <c r="D6" s="78"/>
      <c r="E6" s="1" t="s">
        <v>84</v>
      </c>
      <c r="F6" s="142"/>
      <c r="G6" s="142"/>
      <c r="H6" s="142"/>
      <c r="I6" s="142"/>
      <c r="J6" s="142"/>
    </row>
    <row r="7" spans="3:10" ht="21" x14ac:dyDescent="0.25">
      <c r="D7" s="128" t="s">
        <v>64</v>
      </c>
      <c r="E7" s="129">
        <v>2020</v>
      </c>
      <c r="F7" s="129">
        <v>2021</v>
      </c>
      <c r="G7" s="129" t="s">
        <v>77</v>
      </c>
      <c r="H7" s="130" t="s">
        <v>78</v>
      </c>
      <c r="I7" s="213"/>
      <c r="J7" s="78"/>
    </row>
    <row r="8" spans="3:10" ht="22.5" x14ac:dyDescent="0.25">
      <c r="D8" s="105" t="s">
        <v>65</v>
      </c>
      <c r="E8" s="87">
        <v>339042</v>
      </c>
      <c r="F8" s="87">
        <v>548997</v>
      </c>
      <c r="G8" s="87">
        <f>F8-E8</f>
        <v>209955</v>
      </c>
      <c r="H8" s="106">
        <f>G8/E8</f>
        <v>0.61925956076238342</v>
      </c>
      <c r="I8" s="208"/>
      <c r="J8" s="78"/>
    </row>
    <row r="9" spans="3:10" ht="22.5" x14ac:dyDescent="0.25">
      <c r="D9" s="105" t="s">
        <v>66</v>
      </c>
      <c r="E9" s="87">
        <v>1180800</v>
      </c>
      <c r="F9" s="87">
        <v>1406548</v>
      </c>
      <c r="G9" s="87">
        <f t="shared" ref="G9:G12" si="0">F9-E9</f>
        <v>225748</v>
      </c>
      <c r="H9" s="106">
        <f t="shared" ref="H9:H12" si="1">G9/E9</f>
        <v>0.19118224932249323</v>
      </c>
      <c r="I9" s="208"/>
      <c r="J9" s="78"/>
    </row>
    <row r="10" spans="3:10" ht="22.5" x14ac:dyDescent="0.25">
      <c r="D10" s="105" t="s">
        <v>67</v>
      </c>
      <c r="E10" s="87">
        <v>1554990</v>
      </c>
      <c r="F10" s="87">
        <v>1345325</v>
      </c>
      <c r="G10" s="87">
        <f t="shared" si="0"/>
        <v>-209665</v>
      </c>
      <c r="H10" s="106">
        <f t="shared" si="1"/>
        <v>-0.13483366452517379</v>
      </c>
      <c r="I10" s="208"/>
      <c r="J10" s="78"/>
    </row>
    <row r="11" spans="3:10" ht="22.5" x14ac:dyDescent="0.25">
      <c r="D11" s="105" t="s">
        <v>68</v>
      </c>
      <c r="E11" s="87">
        <v>1685292</v>
      </c>
      <c r="F11" s="87">
        <v>1941427</v>
      </c>
      <c r="G11" s="87">
        <f t="shared" si="0"/>
        <v>256135</v>
      </c>
      <c r="H11" s="106">
        <f t="shared" si="1"/>
        <v>0.15198256444580524</v>
      </c>
      <c r="I11" s="208"/>
      <c r="J11" s="78"/>
    </row>
    <row r="12" spans="3:10" ht="21" x14ac:dyDescent="0.25">
      <c r="D12" s="132" t="s">
        <v>69</v>
      </c>
      <c r="E12" s="133">
        <f>SUM(E8:E11)</f>
        <v>4760124</v>
      </c>
      <c r="F12" s="133">
        <f>SUM(F8:F11)</f>
        <v>5242297</v>
      </c>
      <c r="G12" s="134">
        <f t="shared" si="0"/>
        <v>482173</v>
      </c>
      <c r="H12" s="135">
        <f t="shared" si="1"/>
        <v>0.10129420998276516</v>
      </c>
      <c r="I12" s="214"/>
      <c r="J12" s="78"/>
    </row>
    <row r="13" spans="3:10" ht="15.75" thickBot="1" x14ac:dyDescent="0.3">
      <c r="D13" s="107"/>
      <c r="E13" s="108"/>
      <c r="F13" s="108"/>
      <c r="G13" s="87"/>
      <c r="H13" s="106"/>
      <c r="I13" s="208"/>
      <c r="J13" s="78"/>
    </row>
    <row r="14" spans="3:10" ht="21" x14ac:dyDescent="0.25">
      <c r="D14" s="131" t="s">
        <v>70</v>
      </c>
      <c r="E14" s="136">
        <v>2020</v>
      </c>
      <c r="F14" s="136">
        <v>2021</v>
      </c>
      <c r="G14" s="129" t="s">
        <v>77</v>
      </c>
      <c r="H14" s="130" t="s">
        <v>78</v>
      </c>
      <c r="I14" s="213"/>
      <c r="J14" s="78"/>
    </row>
    <row r="15" spans="3:10" ht="22.5" x14ac:dyDescent="0.25">
      <c r="D15" s="105" t="s">
        <v>65</v>
      </c>
      <c r="E15" s="87">
        <v>183328</v>
      </c>
      <c r="F15" s="87">
        <v>212954.45</v>
      </c>
      <c r="G15" s="87">
        <f>F15-E15</f>
        <v>29626.450000000012</v>
      </c>
      <c r="H15" s="106">
        <f>G15/E15</f>
        <v>0.16160351937510917</v>
      </c>
      <c r="I15" s="208"/>
      <c r="J15" s="78"/>
    </row>
    <row r="16" spans="3:10" ht="22.5" x14ac:dyDescent="0.25">
      <c r="D16" s="105" t="s">
        <v>66</v>
      </c>
      <c r="E16" s="87">
        <v>452346</v>
      </c>
      <c r="F16" s="87">
        <v>530956.75</v>
      </c>
      <c r="G16" s="87">
        <f t="shared" ref="G16:G18" si="2">F16-E16</f>
        <v>78610.75</v>
      </c>
      <c r="H16" s="106">
        <f t="shared" ref="H16:H19" si="3">G16/E16</f>
        <v>0.17378455872274762</v>
      </c>
      <c r="I16" s="208"/>
      <c r="J16" s="78"/>
    </row>
    <row r="17" spans="4:10" ht="22.5" x14ac:dyDescent="0.25">
      <c r="D17" s="105" t="s">
        <v>67</v>
      </c>
      <c r="E17" s="87">
        <v>150246</v>
      </c>
      <c r="F17" s="87">
        <v>147499</v>
      </c>
      <c r="G17" s="87">
        <f t="shared" si="2"/>
        <v>-2747</v>
      </c>
      <c r="H17" s="106">
        <f t="shared" si="3"/>
        <v>-1.8283348641561174E-2</v>
      </c>
      <c r="I17" s="208"/>
      <c r="J17" s="78"/>
    </row>
    <row r="18" spans="4:10" ht="22.5" x14ac:dyDescent="0.25">
      <c r="D18" s="105" t="s">
        <v>68</v>
      </c>
      <c r="E18" s="87">
        <v>57195</v>
      </c>
      <c r="F18" s="87">
        <v>273083</v>
      </c>
      <c r="G18" s="87">
        <f t="shared" si="2"/>
        <v>215888</v>
      </c>
      <c r="H18" s="106">
        <f t="shared" si="3"/>
        <v>3.7745956814406854</v>
      </c>
      <c r="I18" s="208"/>
      <c r="J18" s="78"/>
    </row>
    <row r="19" spans="4:10" ht="21" x14ac:dyDescent="0.25">
      <c r="D19" s="132" t="s">
        <v>71</v>
      </c>
      <c r="E19" s="133">
        <f>SUM(E15:E18)</f>
        <v>843115</v>
      </c>
      <c r="F19" s="133">
        <f>SUM(F15:F18)</f>
        <v>1164493.2</v>
      </c>
      <c r="G19" s="133">
        <f t="shared" ref="G19" si="4">SUM(G15:G18)</f>
        <v>321378.2</v>
      </c>
      <c r="H19" s="135">
        <f t="shared" si="3"/>
        <v>0.38117955439056356</v>
      </c>
      <c r="I19" s="214"/>
      <c r="J19" s="78"/>
    </row>
    <row r="20" spans="4:10" ht="15.75" thickBot="1" x14ac:dyDescent="0.3">
      <c r="D20" s="107"/>
      <c r="E20" s="108"/>
      <c r="F20" s="108"/>
      <c r="G20" s="87"/>
      <c r="H20" s="106"/>
      <c r="I20" s="208"/>
      <c r="J20" s="78"/>
    </row>
    <row r="21" spans="4:10" ht="21" x14ac:dyDescent="0.25">
      <c r="D21" s="137" t="s">
        <v>72</v>
      </c>
      <c r="E21" s="136">
        <v>2020</v>
      </c>
      <c r="F21" s="136">
        <v>2021</v>
      </c>
      <c r="G21" s="129" t="s">
        <v>77</v>
      </c>
      <c r="H21" s="130" t="s">
        <v>78</v>
      </c>
      <c r="I21" s="213"/>
      <c r="J21" s="78"/>
    </row>
    <row r="22" spans="4:10" x14ac:dyDescent="0.25">
      <c r="D22" s="110" t="s">
        <v>54</v>
      </c>
      <c r="E22" s="111">
        <v>694689</v>
      </c>
      <c r="F22" s="111">
        <v>624765</v>
      </c>
      <c r="G22" s="87">
        <f>F22-E22</f>
        <v>-69924</v>
      </c>
      <c r="H22" s="106">
        <f>G22/E22</f>
        <v>-0.10065511329530193</v>
      </c>
      <c r="I22" s="208"/>
      <c r="J22" s="78"/>
    </row>
    <row r="23" spans="4:10" x14ac:dyDescent="0.25">
      <c r="D23" s="110" t="s">
        <v>73</v>
      </c>
      <c r="E23" s="111">
        <v>730926</v>
      </c>
      <c r="F23" s="111">
        <v>589599</v>
      </c>
      <c r="G23" s="87">
        <f t="shared" ref="G23:G24" si="5">F23-E23</f>
        <v>-141327</v>
      </c>
      <c r="H23" s="106">
        <f t="shared" ref="H23:H24" si="6">G23/E23</f>
        <v>-0.19335336272071318</v>
      </c>
      <c r="I23" s="208"/>
      <c r="J23" s="78"/>
    </row>
    <row r="24" spans="4:10" x14ac:dyDescent="0.25">
      <c r="D24" s="138" t="s">
        <v>74</v>
      </c>
      <c r="E24" s="139">
        <f>SUM(E22:E23)</f>
        <v>1425615</v>
      </c>
      <c r="F24" s="139">
        <f>SUM(F22:F23)</f>
        <v>1214364</v>
      </c>
      <c r="G24" s="134">
        <f t="shared" si="5"/>
        <v>-211251</v>
      </c>
      <c r="H24" s="135">
        <f t="shared" si="6"/>
        <v>-0.1481823634010585</v>
      </c>
      <c r="I24" s="214"/>
      <c r="J24" s="78"/>
    </row>
    <row r="25" spans="4:10" x14ac:dyDescent="0.25">
      <c r="D25" s="112"/>
      <c r="E25" s="113"/>
      <c r="F25" s="113"/>
      <c r="G25" s="87"/>
      <c r="H25" s="106"/>
      <c r="I25" s="208"/>
      <c r="J25" s="78"/>
    </row>
    <row r="26" spans="4:10" ht="15.75" thickBot="1" x14ac:dyDescent="0.3">
      <c r="D26" s="140" t="s">
        <v>75</v>
      </c>
      <c r="E26" s="141">
        <f>E12+E19+E24</f>
        <v>7028854</v>
      </c>
      <c r="F26" s="141">
        <f>F12+F19+F24</f>
        <v>7621154.2000000002</v>
      </c>
      <c r="G26" s="141">
        <f>F26-E26</f>
        <v>592300.20000000019</v>
      </c>
      <c r="H26" s="216">
        <f>G26/E26</f>
        <v>8.4266965852470427E-2</v>
      </c>
      <c r="I26" s="214"/>
      <c r="J26" s="78"/>
    </row>
    <row r="27" spans="4:10" x14ac:dyDescent="0.25">
      <c r="D27" s="78"/>
      <c r="E27" s="78"/>
      <c r="F27" s="78"/>
      <c r="G27" s="78"/>
      <c r="H27" s="78"/>
      <c r="I27" s="78"/>
      <c r="J27" s="78"/>
    </row>
    <row r="28" spans="4:10" x14ac:dyDescent="0.25">
      <c r="D28" s="78"/>
      <c r="E28" s="78"/>
      <c r="F28" s="78"/>
      <c r="G28" s="78"/>
      <c r="H28" s="78"/>
      <c r="I28" s="78"/>
      <c r="J28" s="78"/>
    </row>
    <row r="29" spans="4:10" x14ac:dyDescent="0.25">
      <c r="D29" s="78"/>
      <c r="E29" s="78"/>
      <c r="F29" s="78"/>
      <c r="G29" s="78"/>
      <c r="H29" s="78"/>
      <c r="I29" s="78"/>
      <c r="J29" s="78"/>
    </row>
    <row r="30" spans="4:10" x14ac:dyDescent="0.25">
      <c r="D30" s="78"/>
      <c r="E30" s="78"/>
      <c r="F30" s="78"/>
      <c r="G30" s="78"/>
      <c r="H30" s="78"/>
      <c r="I30" s="78"/>
      <c r="J30" s="78"/>
    </row>
    <row r="31" spans="4:10" x14ac:dyDescent="0.25">
      <c r="D31" s="78"/>
      <c r="E31" s="78"/>
      <c r="F31" s="78"/>
      <c r="G31" s="78"/>
      <c r="H31" s="78"/>
      <c r="I31" s="78"/>
      <c r="J31" s="78"/>
    </row>
    <row r="32" spans="4:10" x14ac:dyDescent="0.25">
      <c r="D32" s="78"/>
      <c r="E32" s="78"/>
      <c r="F32" s="78"/>
      <c r="G32" s="78"/>
      <c r="H32" s="78"/>
      <c r="I32" s="78"/>
      <c r="J32" s="78"/>
    </row>
    <row r="33" spans="4:10" ht="18" x14ac:dyDescent="0.25">
      <c r="D33" s="78"/>
      <c r="E33" s="78"/>
      <c r="F33" s="109" t="s">
        <v>42</v>
      </c>
      <c r="G33" s="78"/>
      <c r="H33" s="78"/>
      <c r="I33" s="78"/>
      <c r="J33" s="78"/>
    </row>
    <row r="34" spans="4:10" x14ac:dyDescent="0.25">
      <c r="D34" s="78"/>
      <c r="E34" s="78"/>
      <c r="F34" s="196" t="s">
        <v>43</v>
      </c>
      <c r="G34" s="78"/>
      <c r="H34" s="78"/>
      <c r="I34" s="78"/>
      <c r="J34" s="78"/>
    </row>
    <row r="35" spans="4:10" ht="15.75" x14ac:dyDescent="0.25">
      <c r="D35" s="78"/>
      <c r="E35" s="78"/>
      <c r="F35" s="33" t="s">
        <v>62</v>
      </c>
      <c r="G35" s="78"/>
      <c r="H35" s="78"/>
      <c r="I35" s="78"/>
      <c r="J35" s="78"/>
    </row>
    <row r="36" spans="4:10" x14ac:dyDescent="0.25">
      <c r="D36" s="78"/>
      <c r="E36" s="78"/>
      <c r="F36" s="78"/>
      <c r="G36" s="78"/>
      <c r="H36" s="78"/>
      <c r="I36" s="78"/>
      <c r="J36" s="78"/>
    </row>
    <row r="37" spans="4:10" ht="15.75" x14ac:dyDescent="0.25">
      <c r="D37" s="78"/>
      <c r="E37" s="78"/>
      <c r="F37" s="35" t="s">
        <v>79</v>
      </c>
      <c r="G37" s="78"/>
      <c r="H37" s="78"/>
      <c r="I37" s="78"/>
    </row>
    <row r="38" spans="4:10" ht="15.75" x14ac:dyDescent="0.25">
      <c r="D38" s="78"/>
      <c r="E38" s="78"/>
      <c r="F38" s="38" t="s">
        <v>39</v>
      </c>
      <c r="G38" s="78"/>
      <c r="H38" s="78"/>
      <c r="I38" s="78"/>
    </row>
    <row r="39" spans="4:10" x14ac:dyDescent="0.25">
      <c r="D39" s="78"/>
      <c r="E39" s="78"/>
      <c r="F39" s="78"/>
      <c r="G39" s="78"/>
      <c r="H39" s="78"/>
      <c r="I39" s="78"/>
    </row>
    <row r="40" spans="4:10" x14ac:dyDescent="0.25">
      <c r="D40" s="78"/>
      <c r="E40" s="114" t="s">
        <v>64</v>
      </c>
      <c r="F40" s="94">
        <v>5242297</v>
      </c>
      <c r="G40" s="78"/>
      <c r="H40" s="78"/>
      <c r="I40" s="78"/>
    </row>
    <row r="41" spans="4:10" x14ac:dyDescent="0.25">
      <c r="D41" s="78"/>
      <c r="E41" s="114" t="s">
        <v>70</v>
      </c>
      <c r="F41" s="94">
        <v>1164493.2</v>
      </c>
      <c r="G41" s="78"/>
      <c r="H41" s="78"/>
      <c r="I41" s="78"/>
    </row>
    <row r="42" spans="4:10" x14ac:dyDescent="0.25">
      <c r="D42" s="78"/>
      <c r="E42" s="114" t="s">
        <v>72</v>
      </c>
      <c r="F42" s="94">
        <v>1214364</v>
      </c>
      <c r="G42" s="78"/>
      <c r="H42" s="78"/>
      <c r="I42" s="7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EMBARCACIONES</vt:lpstr>
      <vt:lpstr>CONTENEDORES</vt:lpstr>
      <vt:lpstr>CARGAS</vt:lpstr>
      <vt:lpstr>PASAJEROS</vt:lpstr>
      <vt:lpstr>Trafico de Embarcaciones</vt:lpstr>
      <vt:lpstr>RESUMEN</vt:lpstr>
      <vt:lpstr>Hoja1</vt:lpstr>
    </vt:vector>
  </TitlesOfParts>
  <Company>Autoridad Portuaria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csegura</dc:creator>
  <cp:lastModifiedBy>Celerky Benitez</cp:lastModifiedBy>
  <cp:lastPrinted>2021-08-12T13:34:44Z</cp:lastPrinted>
  <dcterms:created xsi:type="dcterms:W3CDTF">2021-03-23T15:03:13Z</dcterms:created>
  <dcterms:modified xsi:type="dcterms:W3CDTF">2021-11-16T15:13:45Z</dcterms:modified>
</cp:coreProperties>
</file>