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PRESUPUESTO ANUAL\"/>
    </mc:Choice>
  </mc:AlternateContent>
  <xr:revisionPtr revIDLastSave="0" documentId="8_{2E158474-CCD5-4831-8772-BB85FEF53A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1" l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90" i="1"/>
  <c r="AD91" i="1"/>
  <c r="AD92" i="1"/>
  <c r="AD93" i="1"/>
  <c r="AD94" i="1"/>
  <c r="AD95" i="1"/>
  <c r="AD96" i="1"/>
  <c r="AD98" i="1"/>
  <c r="AD99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90" i="1"/>
  <c r="AB91" i="1"/>
  <c r="AB92" i="1"/>
  <c r="AB93" i="1"/>
  <c r="AB94" i="1"/>
  <c r="AB95" i="1"/>
  <c r="AB96" i="1"/>
  <c r="AB98" i="1"/>
  <c r="AB99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90" i="1"/>
  <c r="Z91" i="1"/>
  <c r="Z92" i="1"/>
  <c r="Z93" i="1"/>
  <c r="Z94" i="1"/>
  <c r="Z95" i="1"/>
  <c r="Z96" i="1"/>
  <c r="Z98" i="1"/>
  <c r="Z99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90" i="1"/>
  <c r="X91" i="1"/>
  <c r="X92" i="1"/>
  <c r="X93" i="1"/>
  <c r="X94" i="1"/>
  <c r="X95" i="1"/>
  <c r="X96" i="1"/>
  <c r="X98" i="1"/>
  <c r="X99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90" i="1"/>
  <c r="V91" i="1"/>
  <c r="V92" i="1"/>
  <c r="V93" i="1"/>
  <c r="V94" i="1"/>
  <c r="V95" i="1"/>
  <c r="V96" i="1"/>
  <c r="V98" i="1"/>
  <c r="V99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90" i="1"/>
  <c r="T91" i="1"/>
  <c r="T92" i="1"/>
  <c r="T93" i="1"/>
  <c r="T94" i="1"/>
  <c r="T95" i="1"/>
  <c r="T96" i="1"/>
  <c r="T98" i="1"/>
  <c r="T99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90" i="1"/>
  <c r="R91" i="1"/>
  <c r="R92" i="1"/>
  <c r="R93" i="1"/>
  <c r="R94" i="1"/>
  <c r="R95" i="1"/>
  <c r="R96" i="1"/>
  <c r="R98" i="1"/>
  <c r="R99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90" i="1"/>
  <c r="P91" i="1"/>
  <c r="P92" i="1"/>
  <c r="P93" i="1"/>
  <c r="P94" i="1"/>
  <c r="P95" i="1"/>
  <c r="P96" i="1"/>
  <c r="P98" i="1"/>
  <c r="P9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90" i="1"/>
  <c r="N91" i="1"/>
  <c r="N92" i="1"/>
  <c r="N93" i="1"/>
  <c r="N94" i="1"/>
  <c r="N95" i="1"/>
  <c r="N96" i="1"/>
  <c r="N98" i="1"/>
  <c r="N9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4" i="1"/>
  <c r="L95" i="1"/>
  <c r="L96" i="1"/>
  <c r="L98" i="1"/>
  <c r="L9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90" i="1"/>
  <c r="H91" i="1"/>
  <c r="H92" i="1"/>
  <c r="H93" i="1"/>
  <c r="H94" i="1"/>
  <c r="H95" i="1"/>
  <c r="H96" i="1"/>
  <c r="H98" i="1"/>
  <c r="H99" i="1"/>
  <c r="D11" i="1"/>
  <c r="AF11" i="1" s="1"/>
  <c r="D12" i="1"/>
  <c r="AF12" i="1" s="1"/>
  <c r="D13" i="1"/>
  <c r="D14" i="1"/>
  <c r="D15" i="1"/>
  <c r="AF15" i="1" s="1"/>
  <c r="D16" i="1"/>
  <c r="AF16" i="1" s="1"/>
  <c r="D17" i="1"/>
  <c r="D18" i="1"/>
  <c r="D19" i="1"/>
  <c r="AF19" i="1" s="1"/>
  <c r="D20" i="1"/>
  <c r="AF20" i="1" s="1"/>
  <c r="D21" i="1"/>
  <c r="D22" i="1"/>
  <c r="D23" i="1"/>
  <c r="AF23" i="1" s="1"/>
  <c r="D24" i="1"/>
  <c r="AF24" i="1" s="1"/>
  <c r="D25" i="1"/>
  <c r="D28" i="1"/>
  <c r="AF28" i="1" s="1"/>
  <c r="D29" i="1"/>
  <c r="AF29" i="1" s="1"/>
  <c r="D30" i="1"/>
  <c r="AF30" i="1" s="1"/>
  <c r="D31" i="1"/>
  <c r="D32" i="1"/>
  <c r="AF32" i="1" s="1"/>
  <c r="D33" i="1"/>
  <c r="AF33" i="1" s="1"/>
  <c r="D34" i="1"/>
  <c r="AF34" i="1" s="1"/>
  <c r="D35" i="1"/>
  <c r="D36" i="1"/>
  <c r="AF36" i="1" s="1"/>
  <c r="D37" i="1"/>
  <c r="AF37" i="1" s="1"/>
  <c r="D38" i="1"/>
  <c r="AF38" i="1" s="1"/>
  <c r="D39" i="1"/>
  <c r="D40" i="1"/>
  <c r="AF40" i="1" s="1"/>
  <c r="D41" i="1"/>
  <c r="AF41" i="1" s="1"/>
  <c r="D42" i="1"/>
  <c r="AF42" i="1" s="1"/>
  <c r="D43" i="1"/>
  <c r="D44" i="1"/>
  <c r="AF44" i="1" s="1"/>
  <c r="D45" i="1"/>
  <c r="AF45" i="1" s="1"/>
  <c r="D46" i="1"/>
  <c r="AF46" i="1" s="1"/>
  <c r="D47" i="1"/>
  <c r="D48" i="1"/>
  <c r="AF48" i="1" s="1"/>
  <c r="D49" i="1"/>
  <c r="AF49" i="1" s="1"/>
  <c r="D50" i="1"/>
  <c r="AF50" i="1" s="1"/>
  <c r="D52" i="1"/>
  <c r="D53" i="1"/>
  <c r="D54" i="1"/>
  <c r="D55" i="1"/>
  <c r="AF55" i="1" s="1"/>
  <c r="D56" i="1"/>
  <c r="D57" i="1"/>
  <c r="D58" i="1"/>
  <c r="D59" i="1"/>
  <c r="AF59" i="1" s="1"/>
  <c r="D60" i="1"/>
  <c r="D61" i="1"/>
  <c r="D62" i="1"/>
  <c r="D63" i="1"/>
  <c r="AF63" i="1" s="1"/>
  <c r="D64" i="1"/>
  <c r="D65" i="1"/>
  <c r="D66" i="1"/>
  <c r="D68" i="1"/>
  <c r="AF68" i="1" s="1"/>
  <c r="D69" i="1"/>
  <c r="D70" i="1"/>
  <c r="D71" i="1"/>
  <c r="D72" i="1"/>
  <c r="AF72" i="1" s="1"/>
  <c r="D73" i="1"/>
  <c r="D74" i="1"/>
  <c r="D75" i="1"/>
  <c r="D76" i="1"/>
  <c r="AF76" i="1" s="1"/>
  <c r="D77" i="1"/>
  <c r="D78" i="1"/>
  <c r="D79" i="1"/>
  <c r="D80" i="1"/>
  <c r="AF80" i="1" s="1"/>
  <c r="D81" i="1"/>
  <c r="D82" i="1"/>
  <c r="D84" i="1"/>
  <c r="D85" i="1"/>
  <c r="AF85" i="1" s="1"/>
  <c r="D86" i="1"/>
  <c r="D87" i="1"/>
  <c r="D88" i="1"/>
  <c r="D90" i="1"/>
  <c r="AF90" i="1" s="1"/>
  <c r="D91" i="1"/>
  <c r="D92" i="1"/>
  <c r="D93" i="1"/>
  <c r="D94" i="1"/>
  <c r="AF94" i="1" s="1"/>
  <c r="D95" i="1"/>
  <c r="D98" i="1"/>
  <c r="D99" i="1"/>
  <c r="AF99" i="1" s="1"/>
  <c r="AF93" i="1" l="1"/>
  <c r="AF88" i="1"/>
  <c r="AF84" i="1"/>
  <c r="AF79" i="1"/>
  <c r="AF75" i="1"/>
  <c r="AF71" i="1"/>
  <c r="AF66" i="1"/>
  <c r="AF62" i="1"/>
  <c r="AF58" i="1"/>
  <c r="AF54" i="1"/>
  <c r="AF98" i="1"/>
  <c r="AF97" i="1" s="1"/>
  <c r="AF92" i="1"/>
  <c r="AF87" i="1"/>
  <c r="AF82" i="1"/>
  <c r="AF78" i="1"/>
  <c r="AF74" i="1"/>
  <c r="AF70" i="1"/>
  <c r="AF65" i="1"/>
  <c r="AF61" i="1"/>
  <c r="AF57" i="1"/>
  <c r="AF53" i="1"/>
  <c r="AF22" i="1"/>
  <c r="AF18" i="1"/>
  <c r="AF14" i="1"/>
  <c r="AF95" i="1"/>
  <c r="AF91" i="1"/>
  <c r="AF86" i="1"/>
  <c r="AF81" i="1"/>
  <c r="AF77" i="1"/>
  <c r="AF73" i="1"/>
  <c r="AF69" i="1"/>
  <c r="AF64" i="1"/>
  <c r="AF60" i="1"/>
  <c r="AF56" i="1"/>
  <c r="AF52" i="1"/>
  <c r="AF47" i="1"/>
  <c r="AF43" i="1"/>
  <c r="AF39" i="1"/>
  <c r="AF35" i="1"/>
  <c r="AF31" i="1"/>
  <c r="AF25" i="1"/>
  <c r="AF21" i="1"/>
  <c r="AF17" i="1"/>
  <c r="AF13" i="1"/>
  <c r="AF10" i="1" s="1"/>
  <c r="F11" i="1" l="1"/>
  <c r="G11" i="1" s="1"/>
  <c r="K11" i="1"/>
  <c r="AG11" i="1"/>
  <c r="AH11" i="1"/>
  <c r="G12" i="1"/>
  <c r="K12" i="1"/>
  <c r="AG12" i="1"/>
  <c r="AH12" i="1"/>
  <c r="G13" i="1"/>
  <c r="K13" i="1"/>
  <c r="AG13" i="1"/>
  <c r="AH13" i="1"/>
  <c r="G14" i="1"/>
  <c r="K14" i="1"/>
  <c r="AG14" i="1"/>
  <c r="AH14" i="1"/>
  <c r="G15" i="1"/>
  <c r="K15" i="1"/>
  <c r="AG15" i="1"/>
  <c r="AH15" i="1"/>
  <c r="G16" i="1"/>
  <c r="K16" i="1"/>
  <c r="AG16" i="1"/>
  <c r="AH16" i="1"/>
  <c r="G17" i="1"/>
  <c r="K17" i="1"/>
  <c r="AG17" i="1"/>
  <c r="AH17" i="1"/>
  <c r="G18" i="1"/>
  <c r="K18" i="1"/>
  <c r="AG18" i="1"/>
  <c r="AH18" i="1"/>
  <c r="G19" i="1"/>
  <c r="K19" i="1"/>
  <c r="AG19" i="1"/>
  <c r="AH19" i="1"/>
  <c r="G20" i="1"/>
  <c r="K20" i="1"/>
  <c r="AG20" i="1"/>
  <c r="AH20" i="1"/>
  <c r="G21" i="1"/>
  <c r="K21" i="1"/>
  <c r="AG21" i="1"/>
  <c r="AH21" i="1"/>
  <c r="G22" i="1"/>
  <c r="K22" i="1"/>
  <c r="AG22" i="1"/>
  <c r="AH22" i="1"/>
  <c r="G23" i="1"/>
  <c r="K23" i="1"/>
  <c r="AG23" i="1"/>
  <c r="AH23" i="1"/>
  <c r="G24" i="1"/>
  <c r="K24" i="1"/>
  <c r="AG24" i="1"/>
  <c r="AH24" i="1"/>
  <c r="G25" i="1"/>
  <c r="K25" i="1"/>
  <c r="AG25" i="1"/>
  <c r="AH25" i="1"/>
  <c r="F26" i="1"/>
  <c r="J26" i="1"/>
  <c r="AC26" i="1"/>
  <c r="AB26" i="1" s="1"/>
  <c r="AE26" i="1"/>
  <c r="AD26" i="1" s="1"/>
  <c r="E27" i="1"/>
  <c r="D27" i="1" s="1"/>
  <c r="I27" i="1"/>
  <c r="K27" i="1" s="1"/>
  <c r="M27" i="1"/>
  <c r="O27" i="1"/>
  <c r="N27" i="1" s="1"/>
  <c r="Q27" i="1"/>
  <c r="S27" i="1"/>
  <c r="U27" i="1"/>
  <c r="W27" i="1"/>
  <c r="Y27" i="1"/>
  <c r="AA27" i="1"/>
  <c r="AH27" i="1"/>
  <c r="G28" i="1"/>
  <c r="K28" i="1"/>
  <c r="AG28" i="1"/>
  <c r="AH28" i="1"/>
  <c r="G29" i="1"/>
  <c r="K29" i="1"/>
  <c r="AG29" i="1"/>
  <c r="AH29" i="1"/>
  <c r="G30" i="1"/>
  <c r="K30" i="1"/>
  <c r="AG30" i="1"/>
  <c r="AH30" i="1"/>
  <c r="G31" i="1"/>
  <c r="K31" i="1"/>
  <c r="AG31" i="1"/>
  <c r="AH31" i="1"/>
  <c r="G32" i="1"/>
  <c r="K32" i="1"/>
  <c r="AG32" i="1"/>
  <c r="AH32" i="1"/>
  <c r="G33" i="1"/>
  <c r="K33" i="1"/>
  <c r="AG33" i="1"/>
  <c r="AH33" i="1"/>
  <c r="G34" i="1"/>
  <c r="K34" i="1"/>
  <c r="AG34" i="1"/>
  <c r="AH34" i="1"/>
  <c r="G35" i="1"/>
  <c r="K35" i="1"/>
  <c r="AG35" i="1"/>
  <c r="AH35" i="1"/>
  <c r="G36" i="1"/>
  <c r="K36" i="1"/>
  <c r="AG36" i="1"/>
  <c r="AH36" i="1"/>
  <c r="G37" i="1"/>
  <c r="K37" i="1"/>
  <c r="AG37" i="1"/>
  <c r="AH37" i="1"/>
  <c r="G38" i="1"/>
  <c r="K38" i="1"/>
  <c r="AG38" i="1"/>
  <c r="AH38" i="1"/>
  <c r="G39" i="1"/>
  <c r="K39" i="1"/>
  <c r="AG39" i="1"/>
  <c r="AH39" i="1"/>
  <c r="G40" i="1"/>
  <c r="K40" i="1"/>
  <c r="AG40" i="1"/>
  <c r="AH40" i="1"/>
  <c r="G41" i="1"/>
  <c r="K41" i="1"/>
  <c r="AG41" i="1"/>
  <c r="AH41" i="1"/>
  <c r="G42" i="1"/>
  <c r="K42" i="1"/>
  <c r="AG42" i="1"/>
  <c r="AH42" i="1"/>
  <c r="G43" i="1"/>
  <c r="K43" i="1"/>
  <c r="AG43" i="1"/>
  <c r="AH43" i="1"/>
  <c r="G44" i="1"/>
  <c r="K44" i="1"/>
  <c r="AG44" i="1"/>
  <c r="AH44" i="1"/>
  <c r="G45" i="1"/>
  <c r="K45" i="1"/>
  <c r="AG45" i="1"/>
  <c r="AH45" i="1"/>
  <c r="G46" i="1"/>
  <c r="K46" i="1"/>
  <c r="AG46" i="1"/>
  <c r="AH46" i="1"/>
  <c r="G47" i="1"/>
  <c r="K47" i="1"/>
  <c r="AG47" i="1"/>
  <c r="AH47" i="1"/>
  <c r="G48" i="1"/>
  <c r="K48" i="1"/>
  <c r="AG48" i="1"/>
  <c r="AH48" i="1"/>
  <c r="G49" i="1"/>
  <c r="K49" i="1"/>
  <c r="AG49" i="1"/>
  <c r="AH49" i="1"/>
  <c r="G50" i="1"/>
  <c r="K50" i="1"/>
  <c r="AG50" i="1"/>
  <c r="AH50" i="1"/>
  <c r="E51" i="1"/>
  <c r="D51" i="1" s="1"/>
  <c r="AF51" i="1" s="1"/>
  <c r="K51" i="1"/>
  <c r="AH51" i="1"/>
  <c r="G52" i="1"/>
  <c r="K52" i="1"/>
  <c r="AG52" i="1"/>
  <c r="AH52" i="1"/>
  <c r="G53" i="1"/>
  <c r="K53" i="1"/>
  <c r="AG53" i="1"/>
  <c r="AH53" i="1"/>
  <c r="G54" i="1"/>
  <c r="K54" i="1"/>
  <c r="AG54" i="1"/>
  <c r="AH54" i="1"/>
  <c r="G55" i="1"/>
  <c r="K55" i="1"/>
  <c r="AG55" i="1"/>
  <c r="AH55" i="1"/>
  <c r="G56" i="1"/>
  <c r="K56" i="1"/>
  <c r="AG56" i="1"/>
  <c r="AH56" i="1"/>
  <c r="G57" i="1"/>
  <c r="K57" i="1"/>
  <c r="AG57" i="1"/>
  <c r="AH57" i="1"/>
  <c r="G58" i="1"/>
  <c r="K58" i="1"/>
  <c r="AG58" i="1"/>
  <c r="AH58" i="1"/>
  <c r="G59" i="1"/>
  <c r="K59" i="1"/>
  <c r="AG59" i="1"/>
  <c r="AH59" i="1"/>
  <c r="G60" i="1"/>
  <c r="K60" i="1"/>
  <c r="AG60" i="1"/>
  <c r="AH60" i="1"/>
  <c r="G61" i="1"/>
  <c r="K61" i="1"/>
  <c r="AG61" i="1"/>
  <c r="AH61" i="1"/>
  <c r="G62" i="1"/>
  <c r="K62" i="1"/>
  <c r="AG62" i="1"/>
  <c r="AH62" i="1"/>
  <c r="G63" i="1"/>
  <c r="K63" i="1"/>
  <c r="AG63" i="1"/>
  <c r="AH63" i="1"/>
  <c r="G64" i="1"/>
  <c r="K64" i="1"/>
  <c r="AG64" i="1"/>
  <c r="AH64" i="1"/>
  <c r="G65" i="1"/>
  <c r="K65" i="1"/>
  <c r="AG65" i="1"/>
  <c r="AH65" i="1"/>
  <c r="G66" i="1"/>
  <c r="K66" i="1"/>
  <c r="AG66" i="1"/>
  <c r="AH66" i="1"/>
  <c r="F67" i="1"/>
  <c r="I67" i="1"/>
  <c r="H67" i="1" s="1"/>
  <c r="J67" i="1"/>
  <c r="M67" i="1"/>
  <c r="L67" i="1" s="1"/>
  <c r="O67" i="1"/>
  <c r="N67" i="1" s="1"/>
  <c r="Q67" i="1"/>
  <c r="P67" i="1" s="1"/>
  <c r="S67" i="1"/>
  <c r="R67" i="1" s="1"/>
  <c r="U67" i="1"/>
  <c r="T67" i="1" s="1"/>
  <c r="W67" i="1"/>
  <c r="V67" i="1" s="1"/>
  <c r="Y67" i="1"/>
  <c r="X67" i="1" s="1"/>
  <c r="AA67" i="1"/>
  <c r="Z67" i="1" s="1"/>
  <c r="AC67" i="1"/>
  <c r="AB67" i="1" s="1"/>
  <c r="AE67" i="1"/>
  <c r="AD67" i="1" s="1"/>
  <c r="G68" i="1"/>
  <c r="K68" i="1"/>
  <c r="AG68" i="1"/>
  <c r="AH68" i="1"/>
  <c r="G69" i="1"/>
  <c r="K69" i="1"/>
  <c r="AG69" i="1"/>
  <c r="AH69" i="1"/>
  <c r="G70" i="1"/>
  <c r="K70" i="1"/>
  <c r="AG70" i="1"/>
  <c r="AH70" i="1"/>
  <c r="G71" i="1"/>
  <c r="K71" i="1"/>
  <c r="AG71" i="1"/>
  <c r="AH71" i="1"/>
  <c r="G72" i="1"/>
  <c r="K72" i="1"/>
  <c r="AG72" i="1"/>
  <c r="AH72" i="1"/>
  <c r="G73" i="1"/>
  <c r="K73" i="1"/>
  <c r="AG73" i="1"/>
  <c r="AH73" i="1"/>
  <c r="G74" i="1"/>
  <c r="K74" i="1"/>
  <c r="AG74" i="1"/>
  <c r="AH74" i="1"/>
  <c r="G75" i="1"/>
  <c r="K75" i="1"/>
  <c r="AG75" i="1"/>
  <c r="AH75" i="1"/>
  <c r="G76" i="1"/>
  <c r="K76" i="1"/>
  <c r="AG76" i="1"/>
  <c r="AH76" i="1"/>
  <c r="G77" i="1"/>
  <c r="K77" i="1"/>
  <c r="AG77" i="1"/>
  <c r="AH77" i="1"/>
  <c r="G78" i="1"/>
  <c r="K78" i="1"/>
  <c r="AG78" i="1"/>
  <c r="AH78" i="1"/>
  <c r="G79" i="1"/>
  <c r="K79" i="1"/>
  <c r="AG79" i="1"/>
  <c r="AH79" i="1"/>
  <c r="G80" i="1"/>
  <c r="K80" i="1"/>
  <c r="AG80" i="1"/>
  <c r="AH80" i="1"/>
  <c r="G81" i="1"/>
  <c r="K81" i="1"/>
  <c r="AG81" i="1"/>
  <c r="AH81" i="1"/>
  <c r="G82" i="1"/>
  <c r="K82" i="1"/>
  <c r="AG82" i="1"/>
  <c r="AH82" i="1"/>
  <c r="E83" i="1"/>
  <c r="K83" i="1"/>
  <c r="AH83" i="1"/>
  <c r="G84" i="1"/>
  <c r="K84" i="1"/>
  <c r="AG84" i="1"/>
  <c r="AH84" i="1"/>
  <c r="G85" i="1"/>
  <c r="K85" i="1"/>
  <c r="AG85" i="1"/>
  <c r="AH85" i="1"/>
  <c r="G86" i="1"/>
  <c r="K86" i="1"/>
  <c r="AG86" i="1"/>
  <c r="AH86" i="1"/>
  <c r="G87" i="1"/>
  <c r="K87" i="1"/>
  <c r="AG87" i="1"/>
  <c r="AH87" i="1"/>
  <c r="G88" i="1"/>
  <c r="K88" i="1"/>
  <c r="K67" i="1" s="1"/>
  <c r="AG88" i="1"/>
  <c r="AH88" i="1"/>
  <c r="F89" i="1"/>
  <c r="I89" i="1"/>
  <c r="H89" i="1" s="1"/>
  <c r="M89" i="1"/>
  <c r="L89" i="1" s="1"/>
  <c r="O89" i="1"/>
  <c r="N89" i="1" s="1"/>
  <c r="Q89" i="1"/>
  <c r="P89" i="1" s="1"/>
  <c r="S89" i="1"/>
  <c r="R89" i="1" s="1"/>
  <c r="U89" i="1"/>
  <c r="T89" i="1" s="1"/>
  <c r="W89" i="1"/>
  <c r="V89" i="1" s="1"/>
  <c r="Y89" i="1"/>
  <c r="X89" i="1" s="1"/>
  <c r="AA89" i="1"/>
  <c r="Z89" i="1" s="1"/>
  <c r="AC89" i="1"/>
  <c r="AB89" i="1" s="1"/>
  <c r="AE89" i="1"/>
  <c r="AD89" i="1" s="1"/>
  <c r="G90" i="1"/>
  <c r="K90" i="1"/>
  <c r="AG90" i="1"/>
  <c r="AH90" i="1"/>
  <c r="G91" i="1"/>
  <c r="K91" i="1"/>
  <c r="AG91" i="1"/>
  <c r="AH91" i="1"/>
  <c r="G92" i="1"/>
  <c r="K92" i="1"/>
  <c r="AG92" i="1"/>
  <c r="AH92" i="1"/>
  <c r="G93" i="1"/>
  <c r="K93" i="1"/>
  <c r="AG93" i="1"/>
  <c r="AH93" i="1"/>
  <c r="G94" i="1"/>
  <c r="K94" i="1"/>
  <c r="AG94" i="1"/>
  <c r="AH94" i="1"/>
  <c r="G95" i="1"/>
  <c r="K95" i="1"/>
  <c r="AG95" i="1"/>
  <c r="AH95" i="1"/>
  <c r="E96" i="1"/>
  <c r="K96" i="1"/>
  <c r="AH96" i="1"/>
  <c r="E97" i="1"/>
  <c r="D97" i="1" s="1"/>
  <c r="F97" i="1"/>
  <c r="I97" i="1"/>
  <c r="H97" i="1" s="1"/>
  <c r="J97" i="1"/>
  <c r="M97" i="1"/>
  <c r="L97" i="1" s="1"/>
  <c r="O97" i="1"/>
  <c r="N97" i="1" s="1"/>
  <c r="Q97" i="1"/>
  <c r="P97" i="1" s="1"/>
  <c r="S97" i="1"/>
  <c r="R97" i="1" s="1"/>
  <c r="U97" i="1"/>
  <c r="T97" i="1" s="1"/>
  <c r="W97" i="1"/>
  <c r="V97" i="1" s="1"/>
  <c r="Y97" i="1"/>
  <c r="X97" i="1" s="1"/>
  <c r="AA97" i="1"/>
  <c r="Z97" i="1" s="1"/>
  <c r="AC97" i="1"/>
  <c r="AB97" i="1" s="1"/>
  <c r="AE97" i="1"/>
  <c r="AD97" i="1" s="1"/>
  <c r="G98" i="1"/>
  <c r="K98" i="1"/>
  <c r="AG98" i="1"/>
  <c r="AH98" i="1"/>
  <c r="G99" i="1"/>
  <c r="K99" i="1"/>
  <c r="AG99" i="1"/>
  <c r="AH99" i="1"/>
  <c r="G27" i="1" l="1"/>
  <c r="AG51" i="1"/>
  <c r="AG26" i="1" s="1"/>
  <c r="G51" i="1"/>
  <c r="E89" i="1"/>
  <c r="D89" i="1" s="1"/>
  <c r="D96" i="1"/>
  <c r="AF96" i="1" s="1"/>
  <c r="AF89" i="1" s="1"/>
  <c r="G83" i="1"/>
  <c r="G67" i="1" s="1"/>
  <c r="D83" i="1"/>
  <c r="AF83" i="1" s="1"/>
  <c r="AF67" i="1" s="1"/>
  <c r="AA26" i="1"/>
  <c r="Z26" i="1" s="1"/>
  <c r="Z27" i="1"/>
  <c r="Y26" i="1"/>
  <c r="X26" i="1" s="1"/>
  <c r="X27" i="1"/>
  <c r="W26" i="1"/>
  <c r="V26" i="1" s="1"/>
  <c r="V27" i="1"/>
  <c r="U26" i="1"/>
  <c r="T26" i="1" s="1"/>
  <c r="T27" i="1"/>
  <c r="S26" i="1"/>
  <c r="R26" i="1" s="1"/>
  <c r="R27" i="1"/>
  <c r="Q26" i="1"/>
  <c r="P26" i="1" s="1"/>
  <c r="P27" i="1"/>
  <c r="M26" i="1"/>
  <c r="L26" i="1" s="1"/>
  <c r="L27" i="1"/>
  <c r="I26" i="1"/>
  <c r="H26" i="1" s="1"/>
  <c r="H27" i="1"/>
  <c r="AF27" i="1"/>
  <c r="AF26" i="1" s="1"/>
  <c r="AG27" i="1"/>
  <c r="E26" i="1"/>
  <c r="D26" i="1" s="1"/>
  <c r="AH97" i="1"/>
  <c r="AG97" i="1"/>
  <c r="K97" i="1"/>
  <c r="G97" i="1"/>
  <c r="AH89" i="1"/>
  <c r="K89" i="1"/>
  <c r="AH67" i="1"/>
  <c r="AH26" i="1"/>
  <c r="K26" i="1"/>
  <c r="G26" i="1"/>
  <c r="E67" i="1"/>
  <c r="D67" i="1" s="1"/>
  <c r="O26" i="1"/>
  <c r="N26" i="1" s="1"/>
  <c r="AG96" i="1"/>
  <c r="AG89" i="1" s="1"/>
  <c r="G96" i="1"/>
  <c r="G89" i="1" s="1"/>
  <c r="AG83" i="1"/>
  <c r="AG67" i="1" s="1"/>
  <c r="F10" i="1"/>
  <c r="F100" i="1" s="1"/>
  <c r="AH100" i="1" s="1"/>
  <c r="J10" i="1"/>
  <c r="J100" i="1" s="1"/>
  <c r="I10" i="1"/>
  <c r="I100" i="1" l="1"/>
  <c r="H100" i="1" s="1"/>
  <c r="H10" i="1"/>
  <c r="AF9" i="1"/>
  <c r="AF100" i="1"/>
  <c r="K10" i="1"/>
  <c r="K100" i="1" s="1"/>
  <c r="J9" i="1"/>
  <c r="AH10" i="1"/>
  <c r="AH9" i="1" s="1"/>
  <c r="AE10" i="1"/>
  <c r="AE9" i="1" s="1"/>
  <c r="AD9" i="1" s="1"/>
  <c r="AC10" i="1"/>
  <c r="AC9" i="1" s="1"/>
  <c r="AB9" i="1" s="1"/>
  <c r="AA10" i="1"/>
  <c r="Y10" i="1"/>
  <c r="W10" i="1"/>
  <c r="U10" i="1"/>
  <c r="U9" i="1" s="1"/>
  <c r="T9" i="1" s="1"/>
  <c r="S10" i="1"/>
  <c r="Q10" i="1"/>
  <c r="O10" i="1"/>
  <c r="M10" i="1"/>
  <c r="M9" i="1" s="1"/>
  <c r="L9" i="1" s="1"/>
  <c r="E10" i="1"/>
  <c r="D10" i="1" s="1"/>
  <c r="Y9" i="1"/>
  <c r="X9" i="1" s="1"/>
  <c r="Q9" i="1"/>
  <c r="P9" i="1" s="1"/>
  <c r="O9" i="1" l="1"/>
  <c r="N9" i="1" s="1"/>
  <c r="N10" i="1"/>
  <c r="AE100" i="1"/>
  <c r="AD100" i="1" s="1"/>
  <c r="AD10" i="1"/>
  <c r="AC100" i="1"/>
  <c r="AB100" i="1" s="1"/>
  <c r="AB10" i="1"/>
  <c r="AA100" i="1"/>
  <c r="Z100" i="1" s="1"/>
  <c r="Z10" i="1"/>
  <c r="Y100" i="1"/>
  <c r="X100" i="1" s="1"/>
  <c r="X10" i="1"/>
  <c r="W100" i="1"/>
  <c r="V100" i="1" s="1"/>
  <c r="V10" i="1"/>
  <c r="U100" i="1"/>
  <c r="T100" i="1" s="1"/>
  <c r="T10" i="1"/>
  <c r="S100" i="1"/>
  <c r="R100" i="1" s="1"/>
  <c r="R10" i="1"/>
  <c r="Q100" i="1"/>
  <c r="P100" i="1" s="1"/>
  <c r="P10" i="1"/>
  <c r="O100" i="1"/>
  <c r="N100" i="1" s="1"/>
  <c r="M100" i="1"/>
  <c r="L100" i="1" s="1"/>
  <c r="L10" i="1"/>
  <c r="E9" i="1"/>
  <c r="D9" i="1" s="1"/>
  <c r="E100" i="1"/>
  <c r="S9" i="1"/>
  <c r="R9" i="1" s="1"/>
  <c r="W9" i="1"/>
  <c r="V9" i="1" s="1"/>
  <c r="AA9" i="1"/>
  <c r="Z9" i="1" s="1"/>
  <c r="AG10" i="1"/>
  <c r="I9" i="1"/>
  <c r="G10" i="1"/>
  <c r="G100" i="1" s="1"/>
  <c r="K9" i="1" l="1"/>
  <c r="H9" i="1"/>
  <c r="AG100" i="1"/>
  <c r="D100" i="1"/>
  <c r="AG9" i="1"/>
  <c r="F9" i="1"/>
  <c r="G9" i="1" s="1"/>
</calcChain>
</file>

<file path=xl/sharedStrings.xml><?xml version="1.0" encoding="utf-8"?>
<sst xmlns="http://schemas.openxmlformats.org/spreadsheetml/2006/main" count="141" uniqueCount="119">
  <si>
    <t xml:space="preserve">DENOMINACIÓN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</si>
  <si>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</si>
  <si>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</si>
  <si>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</si>
  <si>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</si>
  <si>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</si>
  <si>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</si>
  <si>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</si>
  <si>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</si>
  <si>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</si>
  <si>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</si>
  <si>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</si>
  <si>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</si>
  <si>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EJECUTADO </t>
  </si>
  <si>
    <t>EJECUTADO</t>
  </si>
  <si>
    <t xml:space="preserve">VARIACIÒN </t>
  </si>
  <si>
    <t xml:space="preserve">2.GASTOS CORRIENTES </t>
  </si>
  <si>
    <t xml:space="preserve">2.1-REMUNERACIONES Y CONTRIBUCIONES </t>
  </si>
  <si>
    <t>2.1.1.1.01 - Sueldos fijos</t>
  </si>
  <si>
    <t>2.1.1.3.01 - Sueldos al personal fijo en trámite de pensiones</t>
  </si>
  <si>
    <t>2.1.1.4.01 - Sueldo no. 13</t>
  </si>
  <si>
    <t>2.1.1.5.01 -Prestaciones económicas</t>
  </si>
  <si>
    <t>2.1.1.5.03 - Prestación laboral por desvinculación</t>
  </si>
  <si>
    <t>2.1.1.5.04 - Proporción de vacaciones no disfrutadas</t>
  </si>
  <si>
    <t>2.1.1.6.01 - Vacaciones</t>
  </si>
  <si>
    <t>2.1.2.2.03 - Pago de horas extraordinarias</t>
  </si>
  <si>
    <t>2.1.2.2.05 - Compensación servicios de seguridad</t>
  </si>
  <si>
    <t>2.1.2.2.08 -Compensaciones especiales</t>
  </si>
  <si>
    <t>2.1.3.1.01 - Dietas en el país</t>
  </si>
  <si>
    <t>2.1.5.1.01 - Contribuciones al seguro de salud</t>
  </si>
  <si>
    <t>2.1.5.2.01 - Contribuciones al seguro de pensiones</t>
  </si>
  <si>
    <t>2.1.5.3.01 - Contribuciones al seguro de riesgo laboral</t>
  </si>
  <si>
    <t>2.1.5.4.01 - Contribuciones al plan de retiro complementario</t>
  </si>
  <si>
    <t xml:space="preserve">2.2-CONTRATACIÓN DE SERVICIOS </t>
  </si>
  <si>
    <t>2.2.1.3.01 - Teléfono  local</t>
  </si>
  <si>
    <t>2.2.1.4.01 - Telefax y correos</t>
  </si>
  <si>
    <t>2.2.1.5.01 - Servicio de internet y televisión por cable</t>
  </si>
  <si>
    <t>2.2.1.6.01 - Energía eléctrica</t>
  </si>
  <si>
    <t>2.2.1.7.01 - Agua</t>
  </si>
  <si>
    <t>2.2.1.8.01 - Recolección de residuos</t>
  </si>
  <si>
    <t>2.2.2.1.01 - Publicidad y propaganda</t>
  </si>
  <si>
    <t xml:space="preserve">2.2.2.2.01-Impresión y encuadernación </t>
  </si>
  <si>
    <t>2.2.3.1.01 - Viáticos dentro del país(DIETA DEL CONSEJO)</t>
  </si>
  <si>
    <t>2.2.3.2.01 - Viáticos fuera del país</t>
  </si>
  <si>
    <t>2.2.4.1.01 - Pasajes y gastos de transporte</t>
  </si>
  <si>
    <t>2.2.4.2.01 - Fletes</t>
  </si>
  <si>
    <t>2.2.4.4.01 - Peaje</t>
  </si>
  <si>
    <t xml:space="preserve">2.2.5.3.01- Alquiler de equipo educacional
</t>
  </si>
  <si>
    <t>2.2.5.3.02 - Alquiler de equipo para computación</t>
  </si>
  <si>
    <t>2.2.5.3.03 - Alquiler de equipo de comunicación</t>
  </si>
  <si>
    <t>2.2.6.3.01 - Seguros de personas</t>
  </si>
  <si>
    <t>2.2.6.9.01 - Otros seguros</t>
  </si>
  <si>
    <t xml:space="preserve">2.2.7.1.01-Obras menores en edificaciones </t>
  </si>
  <si>
    <t xml:space="preserve">Obras menores en edificaciones </t>
  </si>
  <si>
    <t>2.2.7.1.02 - Servicios especiales de mantenimiento y reparación</t>
  </si>
  <si>
    <t xml:space="preserve">2.2.7.2.01 Mantenimiento y reparación de muebles y equipos de oficina     
</t>
  </si>
  <si>
    <t>2.2.7.2.02 Mantenimiento y reparación de equipo para computación</t>
  </si>
  <si>
    <t>2.2.7.2.05 Mantenimiento y reparación de equipo de comunicación</t>
  </si>
  <si>
    <t>2.2.7.2.06 Mantenimiento y reparación de equipos de transporte, tracción y elevación</t>
  </si>
  <si>
    <t>2.2.7.2.08 Mantenimiento y reparación de obras civiles en  instalaciones varias</t>
  </si>
  <si>
    <t>2.2.8.1.01 - Gastos judiciales</t>
  </si>
  <si>
    <t>2.2.8.2.01 - Comisiones y gastos bancarios</t>
  </si>
  <si>
    <t>2.2.8.4.01 Servicios funerarios y gastos conexos</t>
  </si>
  <si>
    <t>2.2.8.5.01 - Fumigación</t>
  </si>
  <si>
    <t>2.2.8.5.02 Lavandería</t>
  </si>
  <si>
    <t>2.2.8.5.03- Limpieza e higiene</t>
  </si>
  <si>
    <t>2.2.8.6.01 Eventos generales</t>
  </si>
  <si>
    <t>2.2.8.6.02 Festividades</t>
  </si>
  <si>
    <t xml:space="preserve">2.2.8.6.04 Actuaciones artísticas                </t>
  </si>
  <si>
    <t xml:space="preserve">2.2.8.5.01 Servicios de informática y sistemas computarizados </t>
  </si>
  <si>
    <t>2.2.8.7.04 - Servicios de capacitación</t>
  </si>
  <si>
    <t>2.2.8.7.06 - Otros servicios técnicos profesionales</t>
  </si>
  <si>
    <t>2.2.8.8.01 - Impuestos</t>
  </si>
  <si>
    <t xml:space="preserve">2.2.9.9.01-Otras contrataciones de servicios </t>
  </si>
  <si>
    <t xml:space="preserve">2.2.9.9.02-Servicios de alimentación(consejo y eventos )
</t>
  </si>
  <si>
    <t xml:space="preserve">2.3-MATERIALES Y SUMINISTRO </t>
  </si>
  <si>
    <t>2.3.1.1.01 - Alimentos y bebidas para personas(comedor)</t>
  </si>
  <si>
    <t>2.3.2.2.01 Acabados textiles</t>
  </si>
  <si>
    <t>2.3.3.1.01 - Papel de escritorio</t>
  </si>
  <si>
    <t>2.3.3.4.01 - Libros, revistas y periódicos</t>
  </si>
  <si>
    <t>2.3.4.1.01 Productos medicinales para uso humano</t>
  </si>
  <si>
    <t>2.3.5.3.01 - Llantas y neumáticos</t>
  </si>
  <si>
    <t>2.3.5.5.01 Artículos de plástico</t>
  </si>
  <si>
    <t>2.3.6.3.04 - Herramientas menores</t>
  </si>
  <si>
    <t>2.3.7.1.01 - Gasolina</t>
  </si>
  <si>
    <t>2.3.7.1.02 - Gasoil</t>
  </si>
  <si>
    <t>2.3.7.1.04 - Gas GLP</t>
  </si>
  <si>
    <t>2.3.7.1.05 - Aceites y grasas</t>
  </si>
  <si>
    <t>2.3.7.1.06 - Lubricantes</t>
  </si>
  <si>
    <t>2.3.7.2.05 - Insecticidas, fumigantes y otros</t>
  </si>
  <si>
    <t>2.3.7.2.99 - Otros productos químicos y conexos</t>
  </si>
  <si>
    <t>2.3.9.1.01 - Material para limpieza</t>
  </si>
  <si>
    <t>2.3.9.2.01 - Útiles de escritorio, oficina e informática </t>
  </si>
  <si>
    <t>2.3.9.6.01 - Productos eléctricos y afines</t>
  </si>
  <si>
    <t>2.3.9.9.01 - Productos y Útiles Varios  n.i.p</t>
  </si>
  <si>
    <t xml:space="preserve">2.4.1.2.02-Ayudas y Donaciones a Personas Ocasionales </t>
  </si>
  <si>
    <t xml:space="preserve">2.4.7.2.01 Transferencias corrientes a Organismos Internacionales
</t>
  </si>
  <si>
    <t xml:space="preserve">2.6-BIENES MUEBLES,INMUEBLES E INTANGIBLES </t>
  </si>
  <si>
    <t>2.6.1.1.01 - Muebles, equipos de oficina y estantería</t>
  </si>
  <si>
    <t xml:space="preserve">2.6.1.3.01 Equipos de tecnología de la información y comunicación
</t>
  </si>
  <si>
    <t xml:space="preserve">2.6.6.2.01-Equipo de seguridad </t>
  </si>
  <si>
    <t xml:space="preserve">2.6.4.1.01 - Automóviles y Camiones </t>
  </si>
  <si>
    <t>2.6.5.4.01 - Sistemas y equipos de aire acondicionado, calefacción y refrigeración industrial y comercial</t>
  </si>
  <si>
    <t>2.6.5.5.01 - Equipo de comunicación, telecomunicaciones y señalamiento(SELLOS)</t>
  </si>
  <si>
    <t xml:space="preserve">2.6.8.8.01 Licencias informáticas </t>
  </si>
  <si>
    <t>2.4.1- DISMINUCION DE PASIVOS CORRIENTES</t>
  </si>
  <si>
    <t>4.2.1.1.01-Disminucion de Cuentas por Pagar a corto Plazo</t>
  </si>
  <si>
    <t>Disminucion de cuenta por pagar interna de corto plazo</t>
  </si>
  <si>
    <t xml:space="preserve">4.2.1.1.01-Disminucion de préstamo a corto plazo </t>
  </si>
  <si>
    <t xml:space="preserve">TOTAL </t>
  </si>
  <si>
    <t>Presupuestado</t>
  </si>
  <si>
    <t>Devengado</t>
  </si>
  <si>
    <t>Presupuesto</t>
  </si>
  <si>
    <t>TOTAL DEVENGADO</t>
  </si>
  <si>
    <t>TOTAL  PRESUPUESTADO</t>
  </si>
  <si>
    <t xml:space="preserve">Autoridad Portuaria Dominicana </t>
  </si>
  <si>
    <t>Año 2021</t>
  </si>
  <si>
    <t xml:space="preserve">Ejecución de Gastos y Aplicaciones Financieras </t>
  </si>
  <si>
    <t>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</si>
</sst>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 vertical="top"/>
    </xf>
    <xf numFmtId="0" fontId="0" fillId="2" borderId="0" xfId="0" applyFill="1"/>
    <xf numFmtId="0" fontId="0" fillId="2" borderId="0" xfId="0" applyFill="1" applyAlignment="1">
      <alignment horizontal="center" vertical="top"/>
    </xf>
    <xf numFmtId="0" fontId="7" fillId="0" borderId="0" xfId="0" applyFont="1"/>
    <xf numFmtId="164" fontId="2" fillId="3" borderId="8" xfId="1" applyNumberFormat="1" applyFont="1" applyFill="1" applyBorder="1" applyAlignment="1">
      <alignment horizontal="center"/>
    </xf>
    <xf numFmtId="164" fontId="2" fillId="5" borderId="8" xfId="1" applyNumberFormat="1" applyFont="1" applyFill="1" applyBorder="1" applyAlignment="1">
      <alignment horizontal="center"/>
    </xf>
    <xf numFmtId="164" fontId="2" fillId="4" borderId="8" xfId="1" applyNumberFormat="1" applyFont="1" applyFill="1" applyBorder="1" applyAlignment="1">
      <alignment horizontal="center"/>
    </xf>
    <xf numFmtId="164" fontId="3" fillId="2" borderId="8" xfId="1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5" borderId="8" xfId="1" applyNumberFormat="1" applyFont="1" applyFill="1" applyBorder="1" applyAlignment="1">
      <alignment horizontal="center"/>
    </xf>
    <xf numFmtId="164" fontId="5" fillId="4" borderId="8" xfId="1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/>
    <xf numFmtId="164" fontId="5" fillId="4" borderId="8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/>
    </xf>
    <xf numFmtId="164" fontId="2" fillId="3" borderId="11" xfId="1" applyNumberFormat="1" applyFont="1" applyFill="1" applyBorder="1" applyAlignment="1">
      <alignment horizontal="center"/>
    </xf>
    <xf numFmtId="164" fontId="2" fillId="3" borderId="5" xfId="1" applyNumberFormat="1" applyFont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/>
    </xf>
    <xf numFmtId="164" fontId="2" fillId="5" borderId="5" xfId="1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 vertical="center"/>
    </xf>
    <xf numFmtId="164" fontId="2" fillId="4" borderId="5" xfId="1" applyNumberFormat="1" applyFont="1" applyFill="1" applyBorder="1" applyAlignment="1">
      <alignment horizontal="center" vertical="center"/>
    </xf>
    <xf numFmtId="164" fontId="2" fillId="5" borderId="7" xfId="1" applyNumberFormat="1" applyFont="1" applyFill="1" applyBorder="1" applyAlignment="1">
      <alignment horizontal="center"/>
    </xf>
    <xf numFmtId="164" fontId="2" fillId="4" borderId="7" xfId="1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/>
    </xf>
    <xf numFmtId="164" fontId="2" fillId="4" borderId="7" xfId="1" applyNumberFormat="1" applyFont="1" applyFill="1" applyBorder="1" applyAlignment="1">
      <alignment horizontal="center" vertical="center"/>
    </xf>
    <xf numFmtId="164" fontId="2" fillId="5" borderId="20" xfId="1" applyNumberFormat="1" applyFont="1" applyFill="1" applyBorder="1" applyAlignment="1">
      <alignment horizontal="center"/>
    </xf>
    <xf numFmtId="164" fontId="2" fillId="5" borderId="21" xfId="1" applyNumberFormat="1" applyFont="1" applyFill="1" applyBorder="1" applyAlignment="1">
      <alignment horizontal="center"/>
    </xf>
    <xf numFmtId="164" fontId="2" fillId="4" borderId="22" xfId="1" applyNumberFormat="1" applyFont="1" applyFill="1" applyBorder="1" applyAlignment="1">
      <alignment horizontal="center"/>
    </xf>
    <xf numFmtId="164" fontId="2" fillId="4" borderId="23" xfId="1" applyNumberFormat="1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164" fontId="2" fillId="4" borderId="22" xfId="1" applyNumberFormat="1" applyFont="1" applyFill="1" applyBorder="1" applyAlignment="1">
      <alignment horizontal="center" vertical="center"/>
    </xf>
    <xf numFmtId="164" fontId="2" fillId="4" borderId="23" xfId="1" applyNumberFormat="1" applyFont="1" applyFill="1" applyBorder="1" applyAlignment="1">
      <alignment horizontal="center" vertical="center"/>
    </xf>
    <xf numFmtId="164" fontId="2" fillId="6" borderId="16" xfId="1" applyNumberFormat="1" applyFont="1" applyFill="1" applyBorder="1" applyAlignment="1">
      <alignment horizontal="center" vertical="center"/>
    </xf>
    <xf numFmtId="164" fontId="2" fillId="6" borderId="17" xfId="1" applyNumberFormat="1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0" fillId="0" borderId="0" xfId="0" applyFont="1"/>
    <xf numFmtId="0" fontId="11" fillId="0" borderId="0" xfId="0" applyFont="1"/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164" fontId="2" fillId="3" borderId="12" xfId="1" applyNumberFormat="1" applyFont="1" applyFill="1" applyBorder="1" applyAlignment="1">
      <alignment horizontal="center" wrapText="1"/>
    </xf>
    <xf numFmtId="164" fontId="2" fillId="3" borderId="13" xfId="1" applyNumberFormat="1" applyFont="1" applyFill="1" applyBorder="1" applyAlignment="1">
      <alignment horizontal="center" wrapText="1"/>
    </xf>
    <xf numFmtId="164" fontId="2" fillId="3" borderId="12" xfId="1" applyNumberFormat="1" applyFont="1" applyFill="1" applyBorder="1" applyAlignment="1">
      <alignment horizontal="center"/>
    </xf>
    <xf numFmtId="164" fontId="2" fillId="3" borderId="13" xfId="1" applyNumberFormat="1" applyFont="1" applyFill="1" applyBorder="1" applyAlignment="1">
      <alignment horizontal="center"/>
    </xf>
    <xf numFmtId="164" fontId="2" fillId="3" borderId="5" xfId="1" applyNumberFormat="1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164" fontId="2" fillId="3" borderId="6" xfId="1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0" fontId="2" fillId="4" borderId="6" xfId="0" applyFont="1" applyFill="1" applyBorder="1" applyAlignment="1"/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7" borderId="18" xfId="0" applyNumberFormat="1" applyFont="1" applyFill="1" applyBorder="1" applyAlignment="1">
      <alignment horizontal="center" vertical="center" wrapText="1"/>
    </xf>
    <xf numFmtId="164" fontId="2" fillId="7" borderId="19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wrapText="1"/>
    </xf>
    <xf numFmtId="164" fontId="2" fillId="3" borderId="10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/>
    <xf numFmtId="0" fontId="2" fillId="5" borderId="6" xfId="0" applyFont="1" applyFill="1" applyBorder="1" applyAlignment="1"/>
    <xf numFmtId="164" fontId="2" fillId="3" borderId="14" xfId="1" applyNumberFormat="1" applyFont="1" applyFill="1" applyBorder="1" applyAlignment="1">
      <alignment horizontal="center"/>
    </xf>
    <xf numFmtId="164" fontId="2" fillId="7" borderId="15" xfId="1" applyNumberFormat="1" applyFont="1" applyFill="1" applyBorder="1" applyAlignment="1">
      <alignment horizontal="center" vertical="center" wrapText="1"/>
    </xf>
    <xf numFmtId="164" fontId="2" fillId="7" borderId="16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5" fillId="6" borderId="0" xfId="0" applyFont="1" applyFill="1" applyAlignment="1"/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</cellXfs>
  <cellStyles count="9">
    <cellStyle name="Comma" xfId="1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illares 3 2" xfId="6" xr:uid="{00000000-0005-0000-0000-000005000000}"/>
    <cellStyle name="Normal" xfId="0" builtinId="0"/>
    <cellStyle name="Normal 2" xfId="7" xr:uid="{00000000-0005-0000-0000-000007000000}"/>
    <cellStyle name="Porcentual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557561</xdr:colOff>
      <xdr:row>1</xdr:row>
      <xdr:rowOff>127774</xdr:rowOff>
    </xdr:from>
    <xdr:to>
      <xdr:col>2</xdr:col>
      <xdr:colOff>691143</xdr:colOff>
      <xdr:row>4</xdr:row>
      <xdr:rowOff>211681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561" y="313628"/>
          <a:ext cx="1666875" cy="9550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106"/>
  <sheetViews>
    <sheetView tabSelected="1" view="pageBreakPreview" zoomScale="60" zoomScaleNormal="82" workbookViewId="0">
      <selection activeCell="AL6" sqref="AL6"/>
    </sheetView>
  </sheetViews>
  <sheetFormatPr defaultColWidth="11.42578125" defaultRowHeight="15" x14ac:dyDescent="0.25"/>
  <cols>
    <col min="1" max="2" width="11.42578125" style="4"/>
    <col min="3" max="3" width="39.85546875" style="4" customWidth="1"/>
    <col min="4" max="4" width="20" style="4" customWidth="1"/>
    <col min="5" max="5" width="19.7109375" style="11" customWidth="1"/>
    <col min="6" max="6" width="19.28515625" style="11" hidden="1" customWidth="1"/>
    <col min="7" max="7" width="17.42578125" style="11" hidden="1" customWidth="1"/>
    <col min="8" max="8" width="17.42578125" style="11" customWidth="1"/>
    <col min="9" max="9" width="20.140625" style="11" customWidth="1"/>
    <col min="10" max="10" width="19.140625" style="11" hidden="1" customWidth="1"/>
    <col min="11" max="11" width="18.28515625" style="11" hidden="1" customWidth="1"/>
    <col min="12" max="12" width="18.28515625" style="11" customWidth="1"/>
    <col min="13" max="14" width="18.5703125" style="11" customWidth="1"/>
    <col min="15" max="16" width="18.7109375" style="11" customWidth="1"/>
    <col min="17" max="18" width="20.28515625" style="11" customWidth="1"/>
    <col min="19" max="22" width="20" style="11" customWidth="1"/>
    <col min="23" max="24" width="19.140625" style="11" customWidth="1"/>
    <col min="25" max="26" width="19.42578125" style="11" customWidth="1"/>
    <col min="27" max="28" width="19.85546875" style="11" customWidth="1"/>
    <col min="29" max="30" width="19.140625" style="11" customWidth="1"/>
    <col min="31" max="31" width="19.28515625" style="11" customWidth="1"/>
    <col min="32" max="32" width="30.42578125" style="11" bestFit="1" customWidth="1"/>
    <col min="33" max="33" width="38.7109375" style="11" bestFit="1" customWidth="1"/>
    <col min="34" max="34" width="24.85546875" style="16" hidden="1" customWidth="1"/>
    <col min="35" max="35" width="1" style="2" customWidth="1"/>
    <col min="36" max="149" width="11.42578125" style="2"/>
  </cols>
  <sheetData>
    <row r="1" spans="1:34" x14ac:dyDescent="0.25">
      <c r="A1" s="89"/>
      <c r="B1" s="89"/>
      <c r="C1" s="89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4" ht="23.25" x14ac:dyDescent="0.25">
      <c r="A2" s="89"/>
      <c r="B2" s="89"/>
      <c r="C2" s="89"/>
      <c r="D2" s="87" t="s">
        <v>115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4" ht="23.25" x14ac:dyDescent="0.25">
      <c r="A3" s="89"/>
      <c r="B3" s="89"/>
      <c r="C3" s="89"/>
      <c r="D3" s="87" t="s">
        <v>116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</row>
    <row r="4" spans="1:34" ht="23.25" x14ac:dyDescent="0.25">
      <c r="A4" s="89"/>
      <c r="B4" s="89"/>
      <c r="C4" s="89"/>
      <c r="D4" s="87" t="s">
        <v>117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34" ht="23.25" x14ac:dyDescent="0.25">
      <c r="A5" s="89"/>
      <c r="B5" s="89"/>
      <c r="C5" s="89"/>
      <c r="D5" s="88" t="s">
        <v>118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4" ht="15.75" thickBot="1" x14ac:dyDescent="0.3">
      <c r="A6" s="90"/>
      <c r="B6" s="90"/>
      <c r="C6" s="90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4" ht="16.5" thickBot="1" x14ac:dyDescent="0.3">
      <c r="A7" s="64" t="s">
        <v>0</v>
      </c>
      <c r="B7" s="65"/>
      <c r="C7" s="65"/>
      <c r="D7" s="52" t="s">
        <v>1</v>
      </c>
      <c r="E7" s="53"/>
      <c r="F7" s="21"/>
      <c r="G7" s="23"/>
      <c r="H7" s="54" t="s">
        <v>2</v>
      </c>
      <c r="I7" s="55"/>
      <c r="J7" s="21"/>
      <c r="K7" s="5"/>
      <c r="L7" s="56" t="s">
        <v>3</v>
      </c>
      <c r="M7" s="57"/>
      <c r="N7" s="56" t="s">
        <v>4</v>
      </c>
      <c r="O7" s="58"/>
      <c r="P7" s="54" t="s">
        <v>5</v>
      </c>
      <c r="Q7" s="55"/>
      <c r="R7" s="54" t="s">
        <v>6</v>
      </c>
      <c r="S7" s="55"/>
      <c r="T7" s="54" t="s">
        <v>7</v>
      </c>
      <c r="U7" s="55"/>
      <c r="V7" s="54" t="s">
        <v>8</v>
      </c>
      <c r="W7" s="55"/>
      <c r="X7" s="54" t="s">
        <v>9</v>
      </c>
      <c r="Y7" s="55"/>
      <c r="Z7" s="54" t="s">
        <v>10</v>
      </c>
      <c r="AA7" s="55"/>
      <c r="AB7" s="54" t="s">
        <v>11</v>
      </c>
      <c r="AC7" s="55"/>
      <c r="AD7" s="54" t="s">
        <v>12</v>
      </c>
      <c r="AE7" s="74"/>
      <c r="AF7" s="75" t="s">
        <v>113</v>
      </c>
      <c r="AG7" s="68" t="s">
        <v>114</v>
      </c>
      <c r="AH7" s="70" t="s">
        <v>13</v>
      </c>
    </row>
    <row r="8" spans="1:34" ht="16.5" thickBot="1" x14ac:dyDescent="0.3">
      <c r="A8" s="66"/>
      <c r="B8" s="67"/>
      <c r="C8" s="67"/>
      <c r="D8" s="22" t="s">
        <v>111</v>
      </c>
      <c r="E8" s="22" t="s">
        <v>110</v>
      </c>
      <c r="F8" s="5"/>
      <c r="G8" s="5"/>
      <c r="H8" s="22" t="s">
        <v>111</v>
      </c>
      <c r="I8" s="22" t="s">
        <v>110</v>
      </c>
      <c r="J8" s="5" t="s">
        <v>14</v>
      </c>
      <c r="K8" s="5" t="s">
        <v>15</v>
      </c>
      <c r="L8" s="22" t="s">
        <v>111</v>
      </c>
      <c r="M8" s="5" t="s">
        <v>110</v>
      </c>
      <c r="N8" s="5" t="s">
        <v>111</v>
      </c>
      <c r="O8" s="5" t="s">
        <v>112</v>
      </c>
      <c r="P8" s="22" t="s">
        <v>111</v>
      </c>
      <c r="Q8" s="22" t="s">
        <v>112</v>
      </c>
      <c r="R8" s="22" t="s">
        <v>111</v>
      </c>
      <c r="S8" s="22" t="s">
        <v>112</v>
      </c>
      <c r="T8" s="22" t="s">
        <v>111</v>
      </c>
      <c r="U8" s="22" t="s">
        <v>112</v>
      </c>
      <c r="V8" s="22" t="s">
        <v>111</v>
      </c>
      <c r="W8" s="22" t="s">
        <v>112</v>
      </c>
      <c r="X8" s="22" t="s">
        <v>111</v>
      </c>
      <c r="Y8" s="22" t="s">
        <v>112</v>
      </c>
      <c r="Z8" s="22" t="s">
        <v>111</v>
      </c>
      <c r="AA8" s="22" t="s">
        <v>112</v>
      </c>
      <c r="AB8" s="22" t="s">
        <v>111</v>
      </c>
      <c r="AC8" s="22" t="s">
        <v>112</v>
      </c>
      <c r="AD8" s="22" t="s">
        <v>111</v>
      </c>
      <c r="AE8" s="24" t="s">
        <v>112</v>
      </c>
      <c r="AF8" s="76"/>
      <c r="AG8" s="69"/>
      <c r="AH8" s="71"/>
    </row>
    <row r="9" spans="1:34" ht="15.75" x14ac:dyDescent="0.25">
      <c r="A9" s="72" t="s">
        <v>16</v>
      </c>
      <c r="B9" s="73"/>
      <c r="C9" s="73"/>
      <c r="D9" s="17">
        <f>+E9</f>
        <v>84063872</v>
      </c>
      <c r="E9" s="6">
        <f>+E10+E26+E67+E89+E97</f>
        <v>84063872</v>
      </c>
      <c r="F9" s="6" t="e">
        <f>+F10+F26+F67+F89+F97</f>
        <v>#REF!</v>
      </c>
      <c r="G9" s="6" t="e">
        <f>+E9-F9</f>
        <v>#REF!</v>
      </c>
      <c r="H9" s="6">
        <f>+I9</f>
        <v>85941954</v>
      </c>
      <c r="I9" s="6">
        <f>+I10+I26+I67+I89+I97</f>
        <v>85941954</v>
      </c>
      <c r="J9" s="6" t="e">
        <f>+J10+J26+J67+J89+J97</f>
        <v>#REF!</v>
      </c>
      <c r="K9" s="6" t="e">
        <f>+I9-J9</f>
        <v>#REF!</v>
      </c>
      <c r="L9" s="6">
        <f>+M9</f>
        <v>87187024</v>
      </c>
      <c r="M9" s="6">
        <f>+M10+M26+M67+M89+M97</f>
        <v>87187024</v>
      </c>
      <c r="N9" s="6">
        <f>+O9</f>
        <v>89229467</v>
      </c>
      <c r="O9" s="6">
        <f>+O10+O26+O67+O89+O97</f>
        <v>89229467</v>
      </c>
      <c r="P9" s="6">
        <f>+Q9</f>
        <v>90200333</v>
      </c>
      <c r="Q9" s="6">
        <f>+Q10+Q26+Q67+Q89+Q97</f>
        <v>90200333</v>
      </c>
      <c r="R9" s="6">
        <f>+S9</f>
        <v>91567844</v>
      </c>
      <c r="S9" s="6">
        <f>+S10+S26+S67+S89+S97</f>
        <v>91567844</v>
      </c>
      <c r="T9" s="6">
        <f>+U9</f>
        <v>93848605</v>
      </c>
      <c r="U9" s="6">
        <f>+U10+U26+U67+U89+U97</f>
        <v>93848605</v>
      </c>
      <c r="V9" s="6">
        <f>+W9</f>
        <v>93315293</v>
      </c>
      <c r="W9" s="6">
        <f>+W10+W26+W67+W89+W97</f>
        <v>93315293</v>
      </c>
      <c r="X9" s="6">
        <f>+Y9</f>
        <v>95006825</v>
      </c>
      <c r="Y9" s="6">
        <f>+Y10+Y26+Y67+Y89+Y97</f>
        <v>95006825</v>
      </c>
      <c r="Z9" s="6">
        <f>+AA9</f>
        <v>95421633</v>
      </c>
      <c r="AA9" s="6">
        <f>+AA10+AA26+AA67+AA89+AA97</f>
        <v>95421633</v>
      </c>
      <c r="AB9" s="6">
        <f>+AC9</f>
        <v>94998347</v>
      </c>
      <c r="AC9" s="6">
        <f>+AC10+AC26+AC67+AC89+AC97</f>
        <v>94998347</v>
      </c>
      <c r="AD9" s="6">
        <f>+AE9</f>
        <v>99218803</v>
      </c>
      <c r="AE9" s="25">
        <f>+AE10+AE26+AE67+AE89+AE97</f>
        <v>99218803</v>
      </c>
      <c r="AF9" s="33">
        <f>+AF10+AF26+AF67+AF89+AF97</f>
        <v>1100000000</v>
      </c>
      <c r="AG9" s="34">
        <f>+AG10+AG26+AG67+AG89+AG97</f>
        <v>1100000000</v>
      </c>
      <c r="AH9" s="29">
        <f>+AH10+AH26+AH67+AH89+AH97</f>
        <v>81560273.939999998</v>
      </c>
    </row>
    <row r="10" spans="1:34" ht="15.75" x14ac:dyDescent="0.25">
      <c r="A10" s="59" t="s">
        <v>17</v>
      </c>
      <c r="B10" s="60"/>
      <c r="C10" s="60"/>
      <c r="D10" s="18">
        <f t="shared" ref="D10:D69" si="0">+E10</f>
        <v>49041848</v>
      </c>
      <c r="E10" s="7">
        <f>+E11+E12+E13+E14+E15+E16+E17+E18+E19+E20+E21+E22+E23+E24+E25</f>
        <v>49041848</v>
      </c>
      <c r="F10" s="7">
        <f>+F11+F12+F13+F14+F15+F16+F17+F18+F19+F20+F21+F22+F23+F24+F25</f>
        <v>65739716</v>
      </c>
      <c r="G10" s="7">
        <f>+G11+G12+G13+G14+G15+G16+G17+G18+G19+G20+G21+G22+G23+G24+G25</f>
        <v>-16697868</v>
      </c>
      <c r="H10" s="7">
        <f>+I10</f>
        <v>50580291</v>
      </c>
      <c r="I10" s="7">
        <f>+I11+I12+I13+I14+I15+I16+I17+I18+I19+I20+I21+I22+I23+I24+I25</f>
        <v>50580291</v>
      </c>
      <c r="J10" s="7" t="e">
        <f>+J11+J12+J13+J14+J15+J16+J17+J18+J19+J20+J21+J22+J23+J24+J25+#REF!</f>
        <v>#REF!</v>
      </c>
      <c r="K10" s="7">
        <f>+K11+K12+K13+K14+K15+K16+K17+K18+K19+K20+K21+K22+K23+K24+K25</f>
        <v>-8007431.4999999991</v>
      </c>
      <c r="L10" s="7">
        <f t="shared" ref="L10:L69" si="1">+M10</f>
        <v>49325832</v>
      </c>
      <c r="M10" s="7">
        <f>+M11+M12+M13+M14+M15+M16+M17+M18+M19+M20+M21+M22+M23+M24+M25</f>
        <v>49325832</v>
      </c>
      <c r="N10" s="7">
        <f>+O10</f>
        <v>52233247</v>
      </c>
      <c r="O10" s="7">
        <f>+O11+O12+O13+O14+O15+O16+O17+O18+O19+O20+O21+O22+O23+O24+O25</f>
        <v>52233247</v>
      </c>
      <c r="P10" s="7">
        <f>+Q10</f>
        <v>52698420</v>
      </c>
      <c r="Q10" s="7">
        <f>+Q11+Q12+Q13+Q14+Q15+Q16+Q17+Q18+Q19+Q20+Q21+Q22+Q23+Q24+Q25</f>
        <v>52698420</v>
      </c>
      <c r="R10" s="7">
        <f>+S10</f>
        <v>53552239</v>
      </c>
      <c r="S10" s="7">
        <f>+S11+S12+S13+S14+S15+S16+S17+S18+S19+S20+S21+S22+S23+S24+S25</f>
        <v>53552239</v>
      </c>
      <c r="T10" s="7">
        <f t="shared" ref="T10:T69" si="2">+U10</f>
        <v>55168240</v>
      </c>
      <c r="U10" s="7">
        <f>+U11+U12+U13+U14+U15+U16+U17+U18+U19+U20+U21+U22+U23+U24+U25</f>
        <v>55168240</v>
      </c>
      <c r="V10" s="7">
        <f t="shared" ref="V10:V69" si="3">+W10</f>
        <v>53522387</v>
      </c>
      <c r="W10" s="7">
        <f>+W11+W12+W13+W14+W15+W16+W17+W18+W19+W20+W21+W22+W23+W24+W25</f>
        <v>53522387</v>
      </c>
      <c r="X10" s="7">
        <f t="shared" ref="X10:X69" si="4">+Y10</f>
        <v>55398480</v>
      </c>
      <c r="Y10" s="7">
        <f>+Y11+Y12+Y13+Y14+Y15+Y16+Y17+Y18+Y19+Y20+Y21+Y22+Y23+Y24+Y25</f>
        <v>55398480</v>
      </c>
      <c r="Z10" s="7">
        <f t="shared" ref="Z10:Z69" si="5">+AA10</f>
        <v>55239266</v>
      </c>
      <c r="AA10" s="7">
        <f>+AA11+AA12+AA13+AA14+AA15+AA16+AA17+AA18+AA19+AA20+AA21+AA22+AA23+AA24+AA25</f>
        <v>55239266</v>
      </c>
      <c r="AB10" s="7">
        <f t="shared" ref="AB10:AB69" si="6">+AC10</f>
        <v>49675908</v>
      </c>
      <c r="AC10" s="7">
        <f>+AC11+AC12+AC13+AC14+AC15+AC16+AC17+AC18+AC19+AC20+AC21+AC22+AC23+AC24+AC25</f>
        <v>49675908</v>
      </c>
      <c r="AD10" s="7">
        <f t="shared" ref="AD10:AD69" si="7">+AE10</f>
        <v>46436832</v>
      </c>
      <c r="AE10" s="26">
        <f>+AE11+AE12+AE13+AE14+AE15+AE16+AE17+AE18+AE19+AE20+AE21+AE22+AE23+AE24+AE25</f>
        <v>46436832</v>
      </c>
      <c r="AF10" s="35">
        <f>+SUM(AF11:AF25)</f>
        <v>622872990</v>
      </c>
      <c r="AG10" s="36">
        <f>SUM(AG11:AG25)</f>
        <v>622872990</v>
      </c>
      <c r="AH10" s="30">
        <f>SUM(AH11:AH25)</f>
        <v>65739716</v>
      </c>
    </row>
    <row r="11" spans="1:34" ht="15.75" x14ac:dyDescent="0.25">
      <c r="A11" s="61" t="s">
        <v>18</v>
      </c>
      <c r="B11" s="62"/>
      <c r="C11" s="63"/>
      <c r="D11" s="19">
        <f t="shared" si="0"/>
        <v>30959830</v>
      </c>
      <c r="E11" s="8">
        <v>30959830</v>
      </c>
      <c r="F11" s="8">
        <f>34585325+5261845</f>
        <v>39847170</v>
      </c>
      <c r="G11" s="8">
        <f t="shared" ref="G11:G25" si="8">+E11-F11</f>
        <v>-8887340</v>
      </c>
      <c r="H11" s="8">
        <f t="shared" ref="H11:H70" si="9">+I11</f>
        <v>30959829</v>
      </c>
      <c r="I11" s="8">
        <v>30959829</v>
      </c>
      <c r="J11" s="8">
        <v>36352883.369999997</v>
      </c>
      <c r="K11" s="8">
        <f t="shared" ref="K11:K25" si="10">+I11-J11</f>
        <v>-5393054.3699999973</v>
      </c>
      <c r="L11" s="8">
        <f t="shared" si="1"/>
        <v>30242099</v>
      </c>
      <c r="M11" s="8">
        <v>30242099</v>
      </c>
      <c r="N11" s="8">
        <f t="shared" ref="N11:N69" si="11">+O11</f>
        <v>32634946</v>
      </c>
      <c r="O11" s="8">
        <v>32634946</v>
      </c>
      <c r="P11" s="8">
        <f t="shared" ref="P11:P70" si="12">+Q11</f>
        <v>33528501</v>
      </c>
      <c r="Q11" s="8">
        <v>33528501</v>
      </c>
      <c r="R11" s="8">
        <f t="shared" ref="R11:R70" si="13">+S11</f>
        <v>33548850</v>
      </c>
      <c r="S11" s="8">
        <v>33548850</v>
      </c>
      <c r="T11" s="8">
        <f t="shared" si="2"/>
        <v>33309270</v>
      </c>
      <c r="U11" s="8">
        <v>33309270</v>
      </c>
      <c r="V11" s="8">
        <f t="shared" si="3"/>
        <v>32460130</v>
      </c>
      <c r="W11" s="8">
        <v>32460130</v>
      </c>
      <c r="X11" s="8">
        <f t="shared" si="4"/>
        <v>30622530</v>
      </c>
      <c r="Y11" s="8">
        <v>30622530</v>
      </c>
      <c r="Z11" s="8">
        <f t="shared" si="5"/>
        <v>29626397</v>
      </c>
      <c r="AA11" s="8">
        <v>29626397</v>
      </c>
      <c r="AB11" s="8">
        <f t="shared" si="6"/>
        <v>25879319</v>
      </c>
      <c r="AC11" s="8">
        <v>25879319</v>
      </c>
      <c r="AD11" s="8">
        <f t="shared" si="7"/>
        <v>25824262</v>
      </c>
      <c r="AE11" s="27">
        <v>25824262</v>
      </c>
      <c r="AF11" s="37">
        <f>+D11+H11+L11+N11+P11+R11+T11+V11+X11+Z11+AB11+AD11</f>
        <v>369595963</v>
      </c>
      <c r="AG11" s="38">
        <f>+E11+I11+M11+O11+Q11+S11+U11+W11+Y11+AA11+AC11+AE11</f>
        <v>369595963</v>
      </c>
      <c r="AH11" s="31">
        <f>+F11</f>
        <v>39847170</v>
      </c>
    </row>
    <row r="12" spans="1:34" ht="15.75" x14ac:dyDescent="0.25">
      <c r="A12" s="49" t="s">
        <v>19</v>
      </c>
      <c r="B12" s="50"/>
      <c r="C12" s="51"/>
      <c r="D12" s="19">
        <f t="shared" si="0"/>
        <v>1850568</v>
      </c>
      <c r="E12" s="8">
        <v>1850568</v>
      </c>
      <c r="F12" s="8">
        <v>1559159</v>
      </c>
      <c r="G12" s="8">
        <f t="shared" si="8"/>
        <v>291409</v>
      </c>
      <c r="H12" s="8">
        <f t="shared" si="9"/>
        <v>1847086</v>
      </c>
      <c r="I12" s="8">
        <v>1847086</v>
      </c>
      <c r="J12" s="8">
        <v>1549574.49</v>
      </c>
      <c r="K12" s="8">
        <f t="shared" si="10"/>
        <v>297511.51</v>
      </c>
      <c r="L12" s="8">
        <f t="shared" si="1"/>
        <v>1828532</v>
      </c>
      <c r="M12" s="8">
        <v>1828532</v>
      </c>
      <c r="N12" s="8">
        <f t="shared" si="11"/>
        <v>1858317</v>
      </c>
      <c r="O12" s="8">
        <v>1858317</v>
      </c>
      <c r="P12" s="8">
        <f t="shared" si="12"/>
        <v>1863306</v>
      </c>
      <c r="Q12" s="8">
        <v>1863306</v>
      </c>
      <c r="R12" s="8">
        <f t="shared" si="13"/>
        <v>1800860</v>
      </c>
      <c r="S12" s="8">
        <v>1800860</v>
      </c>
      <c r="T12" s="8">
        <f t="shared" si="2"/>
        <v>1825903</v>
      </c>
      <c r="U12" s="8">
        <v>1825903</v>
      </c>
      <c r="V12" s="8">
        <f t="shared" si="3"/>
        <v>1852720</v>
      </c>
      <c r="W12" s="8">
        <v>1852720</v>
      </c>
      <c r="X12" s="8">
        <f t="shared" si="4"/>
        <v>1883135</v>
      </c>
      <c r="Y12" s="8">
        <v>1883135</v>
      </c>
      <c r="Z12" s="8">
        <f t="shared" si="5"/>
        <v>1580023</v>
      </c>
      <c r="AA12" s="8">
        <v>1580023</v>
      </c>
      <c r="AB12" s="8">
        <f t="shared" si="6"/>
        <v>1851044</v>
      </c>
      <c r="AC12" s="8">
        <v>1851044</v>
      </c>
      <c r="AD12" s="8">
        <f t="shared" si="7"/>
        <v>1899960</v>
      </c>
      <c r="AE12" s="27">
        <v>1899960</v>
      </c>
      <c r="AF12" s="37">
        <f t="shared" ref="AF12:AF25" si="14">+D12+H12+L12+N12+P12+R12+T12+V12+X12+Z12+AB12+AD12</f>
        <v>21941454</v>
      </c>
      <c r="AG12" s="38">
        <f t="shared" ref="AG12:AG73" si="15">+E12+I12+M12+O12+Q12+S12+U12+W12+Y12+AA12+AC12+AE12</f>
        <v>21941454</v>
      </c>
      <c r="AH12" s="31">
        <f t="shared" ref="AH12:AH73" si="16">+F12</f>
        <v>1559159</v>
      </c>
    </row>
    <row r="13" spans="1:34" ht="15.75" x14ac:dyDescent="0.25">
      <c r="A13" s="61" t="s">
        <v>20</v>
      </c>
      <c r="B13" s="62"/>
      <c r="C13" s="63"/>
      <c r="D13" s="19">
        <f t="shared" si="0"/>
        <v>2070969</v>
      </c>
      <c r="E13" s="8">
        <v>2070969</v>
      </c>
      <c r="F13" s="8">
        <v>7912888</v>
      </c>
      <c r="G13" s="8">
        <f t="shared" si="8"/>
        <v>-5841919</v>
      </c>
      <c r="H13" s="8">
        <f t="shared" si="9"/>
        <v>2074846</v>
      </c>
      <c r="I13" s="8">
        <v>2074846</v>
      </c>
      <c r="J13" s="8"/>
      <c r="K13" s="8">
        <f t="shared" si="10"/>
        <v>2074846</v>
      </c>
      <c r="L13" s="8">
        <f t="shared" si="1"/>
        <v>2175782</v>
      </c>
      <c r="M13" s="8">
        <v>2175782</v>
      </c>
      <c r="N13" s="8">
        <f t="shared" si="11"/>
        <v>2321089</v>
      </c>
      <c r="O13" s="8">
        <v>2321089</v>
      </c>
      <c r="P13" s="8">
        <f t="shared" si="12"/>
        <v>2018864</v>
      </c>
      <c r="Q13" s="8">
        <v>2018864</v>
      </c>
      <c r="R13" s="8">
        <f t="shared" si="13"/>
        <v>2024132</v>
      </c>
      <c r="S13" s="8">
        <v>2024132</v>
      </c>
      <c r="T13" s="8">
        <f t="shared" si="2"/>
        <v>3023575</v>
      </c>
      <c r="U13" s="8">
        <v>3023575</v>
      </c>
      <c r="V13" s="8">
        <f t="shared" si="3"/>
        <v>3037863</v>
      </c>
      <c r="W13" s="8">
        <v>3037863</v>
      </c>
      <c r="X13" s="8">
        <f t="shared" si="4"/>
        <v>4065299</v>
      </c>
      <c r="Y13" s="8">
        <v>4065299</v>
      </c>
      <c r="Z13" s="8">
        <f t="shared" si="5"/>
        <v>4106023</v>
      </c>
      <c r="AA13" s="8">
        <v>4106023</v>
      </c>
      <c r="AB13" s="8">
        <f t="shared" si="6"/>
        <v>2117190</v>
      </c>
      <c r="AC13" s="8">
        <v>2117190</v>
      </c>
      <c r="AD13" s="8">
        <f t="shared" si="7"/>
        <v>2123036</v>
      </c>
      <c r="AE13" s="27">
        <v>2123036</v>
      </c>
      <c r="AF13" s="37">
        <f t="shared" si="14"/>
        <v>31158668</v>
      </c>
      <c r="AG13" s="38">
        <f t="shared" si="15"/>
        <v>31158668</v>
      </c>
      <c r="AH13" s="31">
        <f t="shared" si="16"/>
        <v>7912888</v>
      </c>
    </row>
    <row r="14" spans="1:34" ht="15.75" x14ac:dyDescent="0.25">
      <c r="A14" s="49" t="s">
        <v>21</v>
      </c>
      <c r="B14" s="50"/>
      <c r="C14" s="51"/>
      <c r="D14" s="19">
        <f t="shared" si="0"/>
        <v>1645279</v>
      </c>
      <c r="E14" s="8">
        <v>1645279</v>
      </c>
      <c r="F14" s="8"/>
      <c r="G14" s="8">
        <f t="shared" si="8"/>
        <v>1645279</v>
      </c>
      <c r="H14" s="8">
        <f t="shared" si="9"/>
        <v>1548158</v>
      </c>
      <c r="I14" s="8">
        <v>1548158</v>
      </c>
      <c r="J14" s="8">
        <v>11110344.960000001</v>
      </c>
      <c r="K14" s="8">
        <f t="shared" si="10"/>
        <v>-9562186.9600000009</v>
      </c>
      <c r="L14" s="8">
        <f t="shared" si="1"/>
        <v>1521744</v>
      </c>
      <c r="M14" s="8">
        <v>1521744</v>
      </c>
      <c r="N14" s="8">
        <f t="shared" si="11"/>
        <v>2584392</v>
      </c>
      <c r="O14" s="8">
        <v>2584392</v>
      </c>
      <c r="P14" s="8">
        <f t="shared" si="12"/>
        <v>2163287</v>
      </c>
      <c r="Q14" s="8">
        <v>2163287</v>
      </c>
      <c r="R14" s="8">
        <f t="shared" si="13"/>
        <v>2585308</v>
      </c>
      <c r="S14" s="8">
        <v>2585308</v>
      </c>
      <c r="T14" s="8">
        <f t="shared" si="2"/>
        <v>2718616</v>
      </c>
      <c r="U14" s="8">
        <v>2718616</v>
      </c>
      <c r="V14" s="8">
        <f t="shared" si="3"/>
        <v>2568158</v>
      </c>
      <c r="W14" s="8">
        <v>2568158</v>
      </c>
      <c r="X14" s="8">
        <f t="shared" si="4"/>
        <v>3588604</v>
      </c>
      <c r="Y14" s="8">
        <v>3588604</v>
      </c>
      <c r="Z14" s="8">
        <f t="shared" si="5"/>
        <v>4581135</v>
      </c>
      <c r="AA14" s="8">
        <v>4581135</v>
      </c>
      <c r="AB14" s="8">
        <f t="shared" si="6"/>
        <v>5889093</v>
      </c>
      <c r="AC14" s="8">
        <v>5889093</v>
      </c>
      <c r="AD14" s="8">
        <f t="shared" si="7"/>
        <v>2512757</v>
      </c>
      <c r="AE14" s="27">
        <v>2512757</v>
      </c>
      <c r="AF14" s="37">
        <f t="shared" si="14"/>
        <v>33906531</v>
      </c>
      <c r="AG14" s="38">
        <f t="shared" si="15"/>
        <v>33906531</v>
      </c>
      <c r="AH14" s="31">
        <f t="shared" si="16"/>
        <v>0</v>
      </c>
    </row>
    <row r="15" spans="1:34" ht="15.75" x14ac:dyDescent="0.25">
      <c r="A15" s="49" t="s">
        <v>22</v>
      </c>
      <c r="B15" s="50"/>
      <c r="C15" s="51"/>
      <c r="D15" s="19">
        <f t="shared" si="0"/>
        <v>824299</v>
      </c>
      <c r="E15" s="8">
        <v>824299</v>
      </c>
      <c r="F15" s="8">
        <v>7441433</v>
      </c>
      <c r="G15" s="8">
        <f t="shared" si="8"/>
        <v>-6617134</v>
      </c>
      <c r="H15" s="8">
        <f t="shared" si="9"/>
        <v>825285</v>
      </c>
      <c r="I15" s="8">
        <v>825285</v>
      </c>
      <c r="J15" s="8">
        <v>123914.89</v>
      </c>
      <c r="K15" s="8">
        <f t="shared" si="10"/>
        <v>701370.11</v>
      </c>
      <c r="L15" s="8">
        <f t="shared" si="1"/>
        <v>852314</v>
      </c>
      <c r="M15" s="8">
        <v>852314</v>
      </c>
      <c r="N15" s="8">
        <f t="shared" si="11"/>
        <v>859324</v>
      </c>
      <c r="O15" s="8">
        <v>859324</v>
      </c>
      <c r="P15" s="8">
        <f t="shared" si="12"/>
        <v>894307</v>
      </c>
      <c r="Q15" s="8">
        <v>894307</v>
      </c>
      <c r="R15" s="8">
        <f t="shared" si="13"/>
        <v>919309</v>
      </c>
      <c r="S15" s="8">
        <v>919309</v>
      </c>
      <c r="T15" s="8">
        <f t="shared" si="2"/>
        <v>1049311</v>
      </c>
      <c r="U15" s="8">
        <v>1049311</v>
      </c>
      <c r="V15" s="8">
        <f t="shared" si="3"/>
        <v>1082310</v>
      </c>
      <c r="W15" s="8">
        <v>1082310</v>
      </c>
      <c r="X15" s="8">
        <f t="shared" si="4"/>
        <v>1196403</v>
      </c>
      <c r="Y15" s="8">
        <v>1196403</v>
      </c>
      <c r="Z15" s="8">
        <f t="shared" si="5"/>
        <v>1388301</v>
      </c>
      <c r="AA15" s="8">
        <v>1388301</v>
      </c>
      <c r="AB15" s="8">
        <f t="shared" si="6"/>
        <v>2898810</v>
      </c>
      <c r="AC15" s="8">
        <v>2898810</v>
      </c>
      <c r="AD15" s="8">
        <f t="shared" si="7"/>
        <v>2992308</v>
      </c>
      <c r="AE15" s="27">
        <v>2992308</v>
      </c>
      <c r="AF15" s="37">
        <f t="shared" si="14"/>
        <v>15782281</v>
      </c>
      <c r="AG15" s="38">
        <f t="shared" si="15"/>
        <v>15782281</v>
      </c>
      <c r="AH15" s="31">
        <f t="shared" si="16"/>
        <v>7441433</v>
      </c>
    </row>
    <row r="16" spans="1:34" ht="15.75" x14ac:dyDescent="0.25">
      <c r="A16" s="49" t="s">
        <v>23</v>
      </c>
      <c r="B16" s="50"/>
      <c r="C16" s="51"/>
      <c r="D16" s="19">
        <f t="shared" si="0"/>
        <v>261343</v>
      </c>
      <c r="E16" s="8">
        <v>261343</v>
      </c>
      <c r="F16" s="8"/>
      <c r="G16" s="8">
        <f t="shared" si="8"/>
        <v>261343</v>
      </c>
      <c r="H16" s="8">
        <f t="shared" si="9"/>
        <v>254284</v>
      </c>
      <c r="I16" s="8">
        <v>254284</v>
      </c>
      <c r="J16" s="8"/>
      <c r="K16" s="8">
        <f t="shared" si="10"/>
        <v>254284</v>
      </c>
      <c r="L16" s="8">
        <f t="shared" si="1"/>
        <v>262301</v>
      </c>
      <c r="M16" s="8">
        <v>262301</v>
      </c>
      <c r="N16" s="8">
        <f t="shared" si="11"/>
        <v>263842</v>
      </c>
      <c r="O16" s="8">
        <v>263842</v>
      </c>
      <c r="P16" s="8">
        <f t="shared" si="12"/>
        <v>258116</v>
      </c>
      <c r="Q16" s="8">
        <v>258116</v>
      </c>
      <c r="R16" s="8">
        <f t="shared" si="13"/>
        <v>248756</v>
      </c>
      <c r="S16" s="8">
        <v>248756</v>
      </c>
      <c r="T16" s="8">
        <f t="shared" si="2"/>
        <v>259006</v>
      </c>
      <c r="U16" s="8">
        <v>259006</v>
      </c>
      <c r="V16" s="8">
        <f t="shared" si="3"/>
        <v>276540</v>
      </c>
      <c r="W16" s="8">
        <v>276540</v>
      </c>
      <c r="X16" s="8">
        <f t="shared" si="4"/>
        <v>281113</v>
      </c>
      <c r="Y16" s="8">
        <v>281113</v>
      </c>
      <c r="Z16" s="8">
        <f t="shared" si="5"/>
        <v>275456</v>
      </c>
      <c r="AA16" s="8">
        <v>275456</v>
      </c>
      <c r="AB16" s="8">
        <f t="shared" si="6"/>
        <v>279652</v>
      </c>
      <c r="AC16" s="8">
        <v>279652</v>
      </c>
      <c r="AD16" s="8">
        <f t="shared" si="7"/>
        <v>287256</v>
      </c>
      <c r="AE16" s="27">
        <v>287256</v>
      </c>
      <c r="AF16" s="37">
        <f t="shared" si="14"/>
        <v>3207665</v>
      </c>
      <c r="AG16" s="38">
        <f t="shared" si="15"/>
        <v>3207665</v>
      </c>
      <c r="AH16" s="31">
        <f t="shared" si="16"/>
        <v>0</v>
      </c>
    </row>
    <row r="17" spans="1:34" ht="15.75" x14ac:dyDescent="0.25">
      <c r="A17" s="49" t="s">
        <v>24</v>
      </c>
      <c r="B17" s="50"/>
      <c r="C17" s="51"/>
      <c r="D17" s="19">
        <f t="shared" si="0"/>
        <v>59143</v>
      </c>
      <c r="E17" s="8">
        <v>59143</v>
      </c>
      <c r="F17" s="8"/>
      <c r="G17" s="8">
        <f t="shared" si="8"/>
        <v>59143</v>
      </c>
      <c r="H17" s="8">
        <f t="shared" si="9"/>
        <v>56301</v>
      </c>
      <c r="I17" s="8">
        <v>56301</v>
      </c>
      <c r="J17" s="8"/>
      <c r="K17" s="8">
        <f t="shared" si="10"/>
        <v>56301</v>
      </c>
      <c r="L17" s="8">
        <f t="shared" si="1"/>
        <v>56390</v>
      </c>
      <c r="M17" s="8">
        <v>56390</v>
      </c>
      <c r="N17" s="8">
        <f t="shared" si="11"/>
        <v>58481</v>
      </c>
      <c r="O17" s="8">
        <v>58481</v>
      </c>
      <c r="P17" s="8">
        <f t="shared" si="12"/>
        <v>57271</v>
      </c>
      <c r="Q17" s="8">
        <v>57271</v>
      </c>
      <c r="R17" s="8">
        <f t="shared" si="13"/>
        <v>58581</v>
      </c>
      <c r="S17" s="8">
        <v>58581</v>
      </c>
      <c r="T17" s="8">
        <f t="shared" si="2"/>
        <v>52390</v>
      </c>
      <c r="U17" s="8">
        <v>52390</v>
      </c>
      <c r="V17" s="8">
        <f t="shared" si="3"/>
        <v>54393</v>
      </c>
      <c r="W17" s="8">
        <v>54393</v>
      </c>
      <c r="X17" s="8">
        <f t="shared" si="4"/>
        <v>52247</v>
      </c>
      <c r="Y17" s="8">
        <v>52247</v>
      </c>
      <c r="Z17" s="8">
        <f t="shared" si="5"/>
        <v>51269</v>
      </c>
      <c r="AA17" s="8">
        <v>51269</v>
      </c>
      <c r="AB17" s="8">
        <f t="shared" si="6"/>
        <v>65820</v>
      </c>
      <c r="AC17" s="8">
        <v>65820</v>
      </c>
      <c r="AD17" s="8">
        <f t="shared" si="7"/>
        <v>45969</v>
      </c>
      <c r="AE17" s="27">
        <v>45969</v>
      </c>
      <c r="AF17" s="37">
        <f t="shared" si="14"/>
        <v>668255</v>
      </c>
      <c r="AG17" s="38">
        <f t="shared" si="15"/>
        <v>668255</v>
      </c>
      <c r="AH17" s="31">
        <f t="shared" si="16"/>
        <v>0</v>
      </c>
    </row>
    <row r="18" spans="1:34" ht="15.75" x14ac:dyDescent="0.25">
      <c r="A18" s="49" t="s">
        <v>25</v>
      </c>
      <c r="B18" s="50"/>
      <c r="C18" s="51"/>
      <c r="D18" s="19">
        <f t="shared" si="0"/>
        <v>37712</v>
      </c>
      <c r="E18" s="8">
        <v>37712</v>
      </c>
      <c r="F18" s="8"/>
      <c r="G18" s="8">
        <f t="shared" si="8"/>
        <v>37712</v>
      </c>
      <c r="H18" s="8">
        <f t="shared" si="9"/>
        <v>40041</v>
      </c>
      <c r="I18" s="8">
        <v>40041</v>
      </c>
      <c r="J18" s="8"/>
      <c r="K18" s="8">
        <f t="shared" si="10"/>
        <v>40041</v>
      </c>
      <c r="L18" s="8">
        <f t="shared" si="1"/>
        <v>38745</v>
      </c>
      <c r="M18" s="8">
        <v>38745</v>
      </c>
      <c r="N18" s="8">
        <f t="shared" si="11"/>
        <v>45621</v>
      </c>
      <c r="O18" s="8">
        <v>45621</v>
      </c>
      <c r="P18" s="8">
        <f t="shared" si="12"/>
        <v>36287</v>
      </c>
      <c r="Q18" s="8">
        <v>36287</v>
      </c>
      <c r="R18" s="8">
        <f t="shared" si="13"/>
        <v>38963</v>
      </c>
      <c r="S18" s="8">
        <v>38963</v>
      </c>
      <c r="T18" s="8">
        <f t="shared" si="2"/>
        <v>38397</v>
      </c>
      <c r="U18" s="8">
        <v>38397</v>
      </c>
      <c r="V18" s="8">
        <f t="shared" si="3"/>
        <v>42956</v>
      </c>
      <c r="W18" s="8">
        <v>42956</v>
      </c>
      <c r="X18" s="8">
        <f t="shared" si="4"/>
        <v>42100</v>
      </c>
      <c r="Y18" s="8">
        <v>42100</v>
      </c>
      <c r="Z18" s="8">
        <f t="shared" si="5"/>
        <v>49046</v>
      </c>
      <c r="AA18" s="8">
        <v>49046</v>
      </c>
      <c r="AB18" s="8">
        <f t="shared" si="6"/>
        <v>52621</v>
      </c>
      <c r="AC18" s="8">
        <v>52621</v>
      </c>
      <c r="AD18" s="8">
        <f t="shared" si="7"/>
        <v>54912</v>
      </c>
      <c r="AE18" s="27">
        <v>54912</v>
      </c>
      <c r="AF18" s="37">
        <f t="shared" si="14"/>
        <v>517401</v>
      </c>
      <c r="AG18" s="38">
        <f t="shared" si="15"/>
        <v>517401</v>
      </c>
      <c r="AH18" s="31">
        <f t="shared" si="16"/>
        <v>0</v>
      </c>
    </row>
    <row r="19" spans="1:34" ht="15.75" x14ac:dyDescent="0.25">
      <c r="A19" s="49" t="s">
        <v>26</v>
      </c>
      <c r="B19" s="50"/>
      <c r="C19" s="51"/>
      <c r="D19" s="19">
        <f t="shared" si="0"/>
        <v>2250000</v>
      </c>
      <c r="E19" s="8">
        <v>2250000</v>
      </c>
      <c r="F19" s="8"/>
      <c r="G19" s="8">
        <f t="shared" si="8"/>
        <v>2250000</v>
      </c>
      <c r="H19" s="8">
        <f t="shared" si="9"/>
        <v>2250000</v>
      </c>
      <c r="I19" s="8">
        <v>2250000</v>
      </c>
      <c r="J19" s="8"/>
      <c r="K19" s="8">
        <f t="shared" si="10"/>
        <v>2250000</v>
      </c>
      <c r="L19" s="8">
        <f t="shared" si="1"/>
        <v>2250000</v>
      </c>
      <c r="M19" s="8">
        <v>2250000</v>
      </c>
      <c r="N19" s="8">
        <f t="shared" si="11"/>
        <v>2250000</v>
      </c>
      <c r="O19" s="8">
        <v>2250000</v>
      </c>
      <c r="P19" s="8">
        <f t="shared" si="12"/>
        <v>2250000</v>
      </c>
      <c r="Q19" s="8">
        <v>2250000</v>
      </c>
      <c r="R19" s="8">
        <f t="shared" si="13"/>
        <v>2250000</v>
      </c>
      <c r="S19" s="8">
        <v>2250000</v>
      </c>
      <c r="T19" s="8">
        <f t="shared" si="2"/>
        <v>2250000</v>
      </c>
      <c r="U19" s="8">
        <v>2250000</v>
      </c>
      <c r="V19" s="8">
        <f t="shared" si="3"/>
        <v>2250000</v>
      </c>
      <c r="W19" s="8">
        <v>2250000</v>
      </c>
      <c r="X19" s="8">
        <f t="shared" si="4"/>
        <v>2250000</v>
      </c>
      <c r="Y19" s="8">
        <v>2250000</v>
      </c>
      <c r="Z19" s="8">
        <f t="shared" si="5"/>
        <v>2250000</v>
      </c>
      <c r="AA19" s="8">
        <v>2250000</v>
      </c>
      <c r="AB19" s="8">
        <f t="shared" si="6"/>
        <v>2250000</v>
      </c>
      <c r="AC19" s="8">
        <v>2250000</v>
      </c>
      <c r="AD19" s="8">
        <f t="shared" si="7"/>
        <v>2250000</v>
      </c>
      <c r="AE19" s="27">
        <v>2250000</v>
      </c>
      <c r="AF19" s="37">
        <f t="shared" si="14"/>
        <v>27000000</v>
      </c>
      <c r="AG19" s="38">
        <f t="shared" si="15"/>
        <v>27000000</v>
      </c>
      <c r="AH19" s="31">
        <f t="shared" si="16"/>
        <v>0</v>
      </c>
    </row>
    <row r="20" spans="1:34" ht="15.75" x14ac:dyDescent="0.25">
      <c r="A20" s="49" t="s">
        <v>27</v>
      </c>
      <c r="B20" s="50"/>
      <c r="C20" s="51"/>
      <c r="D20" s="19">
        <f t="shared" si="0"/>
        <v>25121</v>
      </c>
      <c r="E20" s="8">
        <v>25121</v>
      </c>
      <c r="F20" s="8"/>
      <c r="G20" s="8">
        <f t="shared" si="8"/>
        <v>25121</v>
      </c>
      <c r="H20" s="8">
        <f t="shared" si="9"/>
        <v>33545</v>
      </c>
      <c r="I20" s="8">
        <v>33545</v>
      </c>
      <c r="J20" s="8">
        <v>96137.23</v>
      </c>
      <c r="K20" s="8">
        <f t="shared" si="10"/>
        <v>-62592.229999999996</v>
      </c>
      <c r="L20" s="8">
        <f t="shared" si="1"/>
        <v>21798</v>
      </c>
      <c r="M20" s="8">
        <v>21798</v>
      </c>
      <c r="N20" s="8">
        <f t="shared" si="11"/>
        <v>24790</v>
      </c>
      <c r="O20" s="8">
        <v>24790</v>
      </c>
      <c r="P20" s="8">
        <f t="shared" si="12"/>
        <v>22891</v>
      </c>
      <c r="Q20" s="8">
        <v>22891</v>
      </c>
      <c r="R20" s="8">
        <f t="shared" si="13"/>
        <v>23391</v>
      </c>
      <c r="S20" s="8">
        <v>23391</v>
      </c>
      <c r="T20" s="8">
        <f t="shared" si="2"/>
        <v>24799</v>
      </c>
      <c r="U20" s="8">
        <v>24799</v>
      </c>
      <c r="V20" s="8">
        <f t="shared" si="3"/>
        <v>23883</v>
      </c>
      <c r="W20" s="8">
        <v>23883</v>
      </c>
      <c r="X20" s="8">
        <f t="shared" si="4"/>
        <v>29466</v>
      </c>
      <c r="Y20" s="8">
        <v>29466</v>
      </c>
      <c r="Z20" s="8">
        <f t="shared" si="5"/>
        <v>23688</v>
      </c>
      <c r="AA20" s="8">
        <v>23688</v>
      </c>
      <c r="AB20" s="8">
        <f t="shared" si="6"/>
        <v>24798</v>
      </c>
      <c r="AC20" s="8">
        <v>24798</v>
      </c>
      <c r="AD20" s="8">
        <f t="shared" si="7"/>
        <v>21509</v>
      </c>
      <c r="AE20" s="27">
        <v>21509</v>
      </c>
      <c r="AF20" s="37">
        <f t="shared" si="14"/>
        <v>299679</v>
      </c>
      <c r="AG20" s="38">
        <f t="shared" si="15"/>
        <v>299679</v>
      </c>
      <c r="AH20" s="31">
        <f t="shared" si="16"/>
        <v>0</v>
      </c>
    </row>
    <row r="21" spans="1:34" ht="15.75" x14ac:dyDescent="0.25">
      <c r="A21" s="49" t="s">
        <v>28</v>
      </c>
      <c r="B21" s="50"/>
      <c r="C21" s="51"/>
      <c r="D21" s="19">
        <f t="shared" si="0"/>
        <v>372510</v>
      </c>
      <c r="E21" s="8">
        <v>372510</v>
      </c>
      <c r="F21" s="8">
        <v>9500</v>
      </c>
      <c r="G21" s="8">
        <f t="shared" si="8"/>
        <v>363010</v>
      </c>
      <c r="H21" s="8">
        <f t="shared" si="9"/>
        <v>332235</v>
      </c>
      <c r="I21" s="8">
        <v>332235</v>
      </c>
      <c r="J21" s="8">
        <v>461000</v>
      </c>
      <c r="K21" s="8">
        <f t="shared" si="10"/>
        <v>-128765</v>
      </c>
      <c r="L21" s="8">
        <f t="shared" si="1"/>
        <v>342515</v>
      </c>
      <c r="M21" s="8">
        <v>342515</v>
      </c>
      <c r="N21" s="8">
        <f t="shared" si="11"/>
        <v>382522</v>
      </c>
      <c r="O21" s="8">
        <v>382522</v>
      </c>
      <c r="P21" s="8">
        <f t="shared" si="12"/>
        <v>362548</v>
      </c>
      <c r="Q21" s="8">
        <v>362548</v>
      </c>
      <c r="R21" s="8">
        <f t="shared" si="13"/>
        <v>352235</v>
      </c>
      <c r="S21" s="8">
        <v>352235</v>
      </c>
      <c r="T21" s="8">
        <f t="shared" si="2"/>
        <v>342231</v>
      </c>
      <c r="U21" s="8">
        <v>342231</v>
      </c>
      <c r="V21" s="8">
        <f t="shared" si="3"/>
        <v>328558</v>
      </c>
      <c r="W21" s="8">
        <v>328558</v>
      </c>
      <c r="X21" s="8">
        <f t="shared" si="4"/>
        <v>352214</v>
      </c>
      <c r="Y21" s="8">
        <v>352214</v>
      </c>
      <c r="Z21" s="8">
        <f t="shared" si="5"/>
        <v>353546</v>
      </c>
      <c r="AA21" s="8">
        <v>353546</v>
      </c>
      <c r="AB21" s="8">
        <f t="shared" si="6"/>
        <v>321008</v>
      </c>
      <c r="AC21" s="8">
        <v>321008</v>
      </c>
      <c r="AD21" s="8">
        <f t="shared" si="7"/>
        <v>342515</v>
      </c>
      <c r="AE21" s="27">
        <v>342515</v>
      </c>
      <c r="AF21" s="37">
        <f t="shared" si="14"/>
        <v>4184637</v>
      </c>
      <c r="AG21" s="38">
        <f t="shared" si="15"/>
        <v>4184637</v>
      </c>
      <c r="AH21" s="31">
        <f t="shared" si="16"/>
        <v>9500</v>
      </c>
    </row>
    <row r="22" spans="1:34" ht="15.75" x14ac:dyDescent="0.25">
      <c r="A22" s="49" t="s">
        <v>29</v>
      </c>
      <c r="B22" s="50"/>
      <c r="C22" s="51"/>
      <c r="D22" s="19">
        <f t="shared" si="0"/>
        <v>2987121</v>
      </c>
      <c r="E22" s="8">
        <v>2987121</v>
      </c>
      <c r="F22" s="8">
        <v>4126000</v>
      </c>
      <c r="G22" s="8">
        <f t="shared" si="8"/>
        <v>-1138879</v>
      </c>
      <c r="H22" s="8">
        <f t="shared" si="9"/>
        <v>3761398</v>
      </c>
      <c r="I22" s="8">
        <v>3761398</v>
      </c>
      <c r="J22" s="8">
        <v>4091179.08</v>
      </c>
      <c r="K22" s="8">
        <f t="shared" si="10"/>
        <v>-329781.08000000007</v>
      </c>
      <c r="L22" s="8">
        <f t="shared" si="1"/>
        <v>3554445</v>
      </c>
      <c r="M22" s="8">
        <v>3554445</v>
      </c>
      <c r="N22" s="8">
        <f t="shared" si="11"/>
        <v>3122815</v>
      </c>
      <c r="O22" s="8">
        <v>3122815</v>
      </c>
      <c r="P22" s="8">
        <f t="shared" si="12"/>
        <v>3148707</v>
      </c>
      <c r="Q22" s="8">
        <v>3148707</v>
      </c>
      <c r="R22" s="8">
        <f t="shared" si="13"/>
        <v>3613810</v>
      </c>
      <c r="S22" s="8">
        <v>3613810</v>
      </c>
      <c r="T22" s="8">
        <f t="shared" si="2"/>
        <v>3679550</v>
      </c>
      <c r="U22" s="8">
        <v>3679550</v>
      </c>
      <c r="V22" s="8">
        <f t="shared" si="3"/>
        <v>3486130</v>
      </c>
      <c r="W22" s="8">
        <v>3486130</v>
      </c>
      <c r="X22" s="8">
        <f t="shared" si="4"/>
        <v>3993917</v>
      </c>
      <c r="Y22" s="8">
        <v>3993917</v>
      </c>
      <c r="Z22" s="8">
        <f t="shared" si="5"/>
        <v>3985121</v>
      </c>
      <c r="AA22" s="8">
        <v>3985121</v>
      </c>
      <c r="AB22" s="8">
        <f t="shared" si="6"/>
        <v>2706977</v>
      </c>
      <c r="AC22" s="8">
        <v>2706977</v>
      </c>
      <c r="AD22" s="8">
        <f t="shared" si="7"/>
        <v>2701218</v>
      </c>
      <c r="AE22" s="27">
        <v>2701218</v>
      </c>
      <c r="AF22" s="37">
        <f t="shared" si="14"/>
        <v>40741209</v>
      </c>
      <c r="AG22" s="38">
        <f t="shared" si="15"/>
        <v>40741209</v>
      </c>
      <c r="AH22" s="31">
        <f t="shared" si="16"/>
        <v>4126000</v>
      </c>
    </row>
    <row r="23" spans="1:34" ht="15.75" x14ac:dyDescent="0.25">
      <c r="A23" s="49" t="s">
        <v>30</v>
      </c>
      <c r="B23" s="50"/>
      <c r="C23" s="51"/>
      <c r="D23" s="19">
        <f t="shared" si="0"/>
        <v>4870877</v>
      </c>
      <c r="E23" s="8">
        <v>4870877</v>
      </c>
      <c r="F23" s="8">
        <v>3677522</v>
      </c>
      <c r="G23" s="8">
        <f t="shared" si="8"/>
        <v>1193355</v>
      </c>
      <c r="H23" s="8">
        <f t="shared" si="9"/>
        <v>5790500</v>
      </c>
      <c r="I23" s="8">
        <v>5790500</v>
      </c>
      <c r="J23" s="8">
        <v>3646485.7</v>
      </c>
      <c r="K23" s="8">
        <f t="shared" si="10"/>
        <v>2144014.2999999998</v>
      </c>
      <c r="L23" s="8">
        <f t="shared" si="1"/>
        <v>5368599</v>
      </c>
      <c r="M23" s="8">
        <v>5368599</v>
      </c>
      <c r="N23" s="8">
        <f t="shared" si="11"/>
        <v>5030504</v>
      </c>
      <c r="O23" s="8">
        <v>5030504</v>
      </c>
      <c r="P23" s="8">
        <f t="shared" si="12"/>
        <v>5270050</v>
      </c>
      <c r="Q23" s="8">
        <v>5270050</v>
      </c>
      <c r="R23" s="8">
        <f t="shared" si="13"/>
        <v>5663421</v>
      </c>
      <c r="S23" s="8">
        <v>5663421</v>
      </c>
      <c r="T23" s="8">
        <f t="shared" si="2"/>
        <v>5838079</v>
      </c>
      <c r="U23" s="8">
        <v>5838079</v>
      </c>
      <c r="V23" s="8">
        <f t="shared" si="3"/>
        <v>5358163</v>
      </c>
      <c r="W23" s="8">
        <v>5358163</v>
      </c>
      <c r="X23" s="8">
        <f t="shared" si="4"/>
        <v>6083134</v>
      </c>
      <c r="Y23" s="8">
        <v>6083134</v>
      </c>
      <c r="Z23" s="8">
        <f t="shared" si="5"/>
        <v>5956854</v>
      </c>
      <c r="AA23" s="8">
        <v>5956854</v>
      </c>
      <c r="AB23" s="8">
        <f t="shared" si="6"/>
        <v>4744352</v>
      </c>
      <c r="AC23" s="8">
        <v>4744352</v>
      </c>
      <c r="AD23" s="8">
        <f t="shared" si="7"/>
        <v>4787112</v>
      </c>
      <c r="AE23" s="27">
        <v>4787112</v>
      </c>
      <c r="AF23" s="37">
        <f t="shared" si="14"/>
        <v>64761645</v>
      </c>
      <c r="AG23" s="38">
        <f t="shared" si="15"/>
        <v>64761645</v>
      </c>
      <c r="AH23" s="31">
        <f t="shared" si="16"/>
        <v>3677522</v>
      </c>
    </row>
    <row r="24" spans="1:34" ht="15.75" x14ac:dyDescent="0.25">
      <c r="A24" s="49" t="s">
        <v>31</v>
      </c>
      <c r="B24" s="50"/>
      <c r="C24" s="51"/>
      <c r="D24" s="19">
        <f t="shared" si="0"/>
        <v>427922</v>
      </c>
      <c r="E24" s="8">
        <v>427922</v>
      </c>
      <c r="F24" s="8">
        <v>627870</v>
      </c>
      <c r="G24" s="8">
        <f t="shared" si="8"/>
        <v>-199948</v>
      </c>
      <c r="H24" s="8">
        <f t="shared" si="9"/>
        <v>417242</v>
      </c>
      <c r="I24" s="8">
        <v>417242</v>
      </c>
      <c r="J24" s="8">
        <v>622570.73</v>
      </c>
      <c r="K24" s="8">
        <f t="shared" si="10"/>
        <v>-205328.72999999998</v>
      </c>
      <c r="L24" s="8">
        <f t="shared" si="1"/>
        <v>419381</v>
      </c>
      <c r="M24" s="8">
        <v>419381</v>
      </c>
      <c r="N24" s="8">
        <f t="shared" si="11"/>
        <v>412156</v>
      </c>
      <c r="O24" s="8">
        <v>412156</v>
      </c>
      <c r="P24" s="8">
        <f t="shared" si="12"/>
        <v>426478</v>
      </c>
      <c r="Q24" s="8">
        <v>426478</v>
      </c>
      <c r="R24" s="8">
        <f t="shared" si="13"/>
        <v>41131</v>
      </c>
      <c r="S24" s="8">
        <v>41131</v>
      </c>
      <c r="T24" s="8">
        <f t="shared" si="2"/>
        <v>394480</v>
      </c>
      <c r="U24" s="8">
        <v>394480</v>
      </c>
      <c r="V24" s="8">
        <f t="shared" si="3"/>
        <v>362476</v>
      </c>
      <c r="W24" s="8">
        <v>362476</v>
      </c>
      <c r="X24" s="8">
        <f t="shared" si="4"/>
        <v>540608</v>
      </c>
      <c r="Y24" s="8">
        <v>540608</v>
      </c>
      <c r="Z24" s="8">
        <f t="shared" si="5"/>
        <v>516854</v>
      </c>
      <c r="AA24" s="8">
        <v>516854</v>
      </c>
      <c r="AB24" s="8">
        <f t="shared" si="6"/>
        <v>307964</v>
      </c>
      <c r="AC24" s="8">
        <v>307964</v>
      </c>
      <c r="AD24" s="8">
        <f t="shared" si="7"/>
        <v>307369</v>
      </c>
      <c r="AE24" s="27">
        <v>307369</v>
      </c>
      <c r="AF24" s="37">
        <f t="shared" si="14"/>
        <v>4574061</v>
      </c>
      <c r="AG24" s="38">
        <f t="shared" si="15"/>
        <v>4574061</v>
      </c>
      <c r="AH24" s="31">
        <f t="shared" si="16"/>
        <v>627870</v>
      </c>
    </row>
    <row r="25" spans="1:34" ht="15.75" x14ac:dyDescent="0.25">
      <c r="A25" s="77" t="s">
        <v>32</v>
      </c>
      <c r="B25" s="78"/>
      <c r="C25" s="79"/>
      <c r="D25" s="19">
        <f t="shared" si="0"/>
        <v>399154</v>
      </c>
      <c r="E25" s="8">
        <v>399154</v>
      </c>
      <c r="F25" s="8">
        <v>538174</v>
      </c>
      <c r="G25" s="8">
        <f t="shared" si="8"/>
        <v>-139020</v>
      </c>
      <c r="H25" s="8">
        <f t="shared" si="9"/>
        <v>389541</v>
      </c>
      <c r="I25" s="8">
        <v>389541</v>
      </c>
      <c r="J25" s="8">
        <v>533632.05000000005</v>
      </c>
      <c r="K25" s="8">
        <f t="shared" si="10"/>
        <v>-144091.05000000005</v>
      </c>
      <c r="L25" s="8">
        <f t="shared" si="1"/>
        <v>391187</v>
      </c>
      <c r="M25" s="8">
        <v>391187</v>
      </c>
      <c r="N25" s="8">
        <f t="shared" si="11"/>
        <v>384448</v>
      </c>
      <c r="O25" s="8">
        <v>384448</v>
      </c>
      <c r="P25" s="8">
        <f t="shared" si="12"/>
        <v>397807</v>
      </c>
      <c r="Q25" s="8">
        <v>397807</v>
      </c>
      <c r="R25" s="8">
        <f t="shared" si="13"/>
        <v>383492</v>
      </c>
      <c r="S25" s="8">
        <v>383492</v>
      </c>
      <c r="T25" s="8">
        <f t="shared" si="2"/>
        <v>362633</v>
      </c>
      <c r="U25" s="8">
        <v>362633</v>
      </c>
      <c r="V25" s="8">
        <f t="shared" si="3"/>
        <v>338107</v>
      </c>
      <c r="W25" s="8">
        <v>338107</v>
      </c>
      <c r="X25" s="8">
        <f t="shared" si="4"/>
        <v>417710</v>
      </c>
      <c r="Y25" s="8">
        <v>417710</v>
      </c>
      <c r="Z25" s="8">
        <f t="shared" si="5"/>
        <v>495553</v>
      </c>
      <c r="AA25" s="8">
        <v>495553</v>
      </c>
      <c r="AB25" s="8">
        <f t="shared" si="6"/>
        <v>287260</v>
      </c>
      <c r="AC25" s="8">
        <v>287260</v>
      </c>
      <c r="AD25" s="8">
        <f t="shared" si="7"/>
        <v>286649</v>
      </c>
      <c r="AE25" s="27">
        <v>286649</v>
      </c>
      <c r="AF25" s="37">
        <f t="shared" si="14"/>
        <v>4533541</v>
      </c>
      <c r="AG25" s="38">
        <f t="shared" si="15"/>
        <v>4533541</v>
      </c>
      <c r="AH25" s="31">
        <f t="shared" si="16"/>
        <v>538174</v>
      </c>
    </row>
    <row r="26" spans="1:34" ht="15.75" x14ac:dyDescent="0.25">
      <c r="A26" s="59" t="s">
        <v>33</v>
      </c>
      <c r="B26" s="60"/>
      <c r="C26" s="60"/>
      <c r="D26" s="20">
        <f t="shared" si="0"/>
        <v>14974456</v>
      </c>
      <c r="E26" s="9">
        <f>+E27+E28+E29+E30+E31+E32+E33+E34+E35+E36+E37+E38+E39+E40+E41+E42+E43+E44+E45+E46+E47+E48+E49+E50+E51+E52+E53+E54+E55+E56+E57+E58+E59+E60+E61+E62+E63+E64+E65+E66</f>
        <v>14974456</v>
      </c>
      <c r="F26" s="9" t="e">
        <f>+F30+F29+F28+F27+F31+F32+F33+F34+F35+F36+F37+F38+F39+F40+F41+F42+#REF!+F43+F44+F45+F46+F47+F48+F49+F50+#REF!+F51+F52+F53+F54+F55+F56+F57+F58+F59+F60+F61+F62+F63+F64+F65+F66</f>
        <v>#REF!</v>
      </c>
      <c r="G26" s="9" t="e">
        <f>+G27+G28+G29+G30+G31+G32+G33+G34+G35+G36+G37+G38+G39+G40+G41+G42+#REF!+G43+G44+G45+G46+G47+G48+G49+G50+#REF!+G51+G52+G53+G54+G55+G56+G57+G58+G59+G60+G61+G62+G63+G64+G65+G66</f>
        <v>#REF!</v>
      </c>
      <c r="H26" s="9">
        <f t="shared" si="9"/>
        <v>15661428</v>
      </c>
      <c r="I26" s="9">
        <f>+I27+I28+I29+I30+I31+I32+I33+I34+I35+I36+I37+I38+I39+I40+I41+I42+I43+I44+I45+I46+I47+I48+I49+I50+I51+I52+I53+I54+I55+I56+I57+I58+I59+I60+I61+I62+I63+I64+I65+I66</f>
        <v>15661428</v>
      </c>
      <c r="J26" s="9">
        <f>+J27+J28+J29+J30+J31+J32+J33+J34+J35+J36+J37+J38+J39+J40+J41+J42+J43+J44+J45+J46+J47+J48+J49+J50+J51+J52+J53+J54+J55+J56+J57+J58+J59+J60+J61+J62+J63+J64+J65+J66</f>
        <v>3335101.4299999997</v>
      </c>
      <c r="K26" s="9" t="e">
        <f>+K27+K28+K29+K30+K31+K32+K33+K34+K35+K36+K37+K38+K39+K40+K41+K42+#REF!+K43+K44+K45+K46+K47+K48+K49+K50+#REF!+K51+K52+K53+K54+K55+K56+K57+K58+K59+K60+K61+K62+K63+K64+K65+K66</f>
        <v>#REF!</v>
      </c>
      <c r="L26" s="9">
        <f t="shared" si="1"/>
        <v>15192169</v>
      </c>
      <c r="M26" s="9">
        <f>+M27+M28+M29+M30+M31+M32+M33+M34+M35+M36+M37+M38+M39+M40+M41+M42+M43+M44+M45+M46+M47+M48+M49+M50+M51+M52+M53+M54+M55+M56+M57+M58+M59+M60+M61+M62+M63+M64+M65+M66</f>
        <v>15192169</v>
      </c>
      <c r="N26" s="9">
        <f t="shared" si="11"/>
        <v>15482728</v>
      </c>
      <c r="O26" s="9">
        <f>+O27+O28+O29+O30+O31+O32+O33+O34+O35+O36+O37+O38+O39+O40+O41+O42+O43+O44+O45+O46+O47+O48+O49+O50+O51+O52+O53+O54+O55+O56+O57+O58+O59+O60+O61+O62+O63+O64+O65+O66</f>
        <v>15482728</v>
      </c>
      <c r="P26" s="9">
        <f t="shared" si="12"/>
        <v>15472023</v>
      </c>
      <c r="Q26" s="9">
        <f>+Q27+Q28+Q29+Q30+Q31+Q32+Q33+Q34+Q35+Q36+Q37+Q38+Q39+Q40+Q41+Q42+Q43+Q44+Q45+Q46+Q47+Q48+Q49+Q50+Q51+Q52+Q53+Q54+Q55+Q56+Q57+Q58+Q59+Q60+Q61+Q62+Q63+Q64+Q65+Q66</f>
        <v>15472023</v>
      </c>
      <c r="R26" s="9">
        <f t="shared" si="13"/>
        <v>15115121</v>
      </c>
      <c r="S26" s="9">
        <f>+S27+S28+S29+S30+S31+S32+S33+S34+S35+S36+S37+S38+S39+S40+S41+S42+S43+S44+S45+S46+S47+S48+S49+S50+S51+S52+S53+S54+S55+S56+S57+S58+S59+S60+S61+S62+S63+S64+S65+S66</f>
        <v>15115121</v>
      </c>
      <c r="T26" s="9">
        <f t="shared" si="2"/>
        <v>14947971</v>
      </c>
      <c r="U26" s="9">
        <f>+U27+U28+U29+U30+U31+U32+U33+U34+U35+U36+U37+U38+U39+U40+U41+U42+U43+U44+U45+U46+U47+U48+U49+U50+U51+U52+U53+U54+U55+U56+U57+U58+U59+U60+U61+U62+U63+U64+U65+U66</f>
        <v>14947971</v>
      </c>
      <c r="V26" s="9">
        <f t="shared" si="3"/>
        <v>15092493</v>
      </c>
      <c r="W26" s="9">
        <f>+W27+W28+W29+W30+W31+W32+W33+W34+W35+W36+W37+W38+W39+W40+W41+W42+W43+W44+W45+W46+W47+W48+W49+W50+W51+W52+W53+W54+W55+W56+W57+W58+W59+W60+W61+W62+W63+W64+W65+W66</f>
        <v>15092493</v>
      </c>
      <c r="X26" s="9">
        <f t="shared" si="4"/>
        <v>15249334</v>
      </c>
      <c r="Y26" s="9">
        <f>+Y27+Y28+Y29+Y30+Y31+Y32+Y33+Y34+Y35+Y36+Y37+Y38+Y39+Y40+Y41+Y42+Y43+Y44+Y45+Y46+Y47+Y48+Y49+Y50+Y51+Y52+Y53+Y54+Y55+Y56+Y57+Y58+Y59+Y60+Y61+Y62+Y63+Y64+Y65+Y66</f>
        <v>15249334</v>
      </c>
      <c r="Z26" s="9">
        <f t="shared" si="5"/>
        <v>15588007</v>
      </c>
      <c r="AA26" s="9">
        <f>+AA27+AA28+AA29+AA30+AA31+AA32+AA33+AA34+AA35+AA36+AA37+AA38+AA39+AA40+AA41+AA42+AA43+AA44+AA45+AA46+AA47+AA48+AA49+AA50+AA51+AA52+AA53+AA54+AA55+AA56+AA57+AA58+AA59+AA60+AA61+AA62+AA63+AA64+AA65+AA66</f>
        <v>15588007</v>
      </c>
      <c r="AB26" s="9">
        <f t="shared" si="6"/>
        <v>18976704</v>
      </c>
      <c r="AC26" s="9">
        <f>+AC27+AC28+AC29+AC30+AC31+AC32+AC33+AC34+AC35+AC36+AC37+AC38+AC39+AC40+AC41+AC42+AC43+AC44+AC45+AC46+AC47+AC48+AC49+AC50+AC51+AC52+AC53+AC54+AC55+AC56+AC57+AC58+AC59+AC60+AC61+AC62+AC63+AC64+AC65+AC66</f>
        <v>18976704</v>
      </c>
      <c r="AD26" s="9">
        <f t="shared" si="7"/>
        <v>25617153</v>
      </c>
      <c r="AE26" s="28">
        <f>+AE27+AE28+AE29+AE30+AE31+AE32+AE33+AE34+AE35+AE36+AE37+AE38+AE39+AE40+AE41+AE42+AE43+AE44+AE45+AE46+AE47+AE48+AE49+AE50+AE51+AE52+AE53+AE54+AE55+AE56+AE57+AE58+AE59+AE60+AE61+AE62+AE63+AE64+AE65+AE66</f>
        <v>25617153</v>
      </c>
      <c r="AF26" s="39">
        <f>+SUM(AF27:AF66)</f>
        <v>197369587</v>
      </c>
      <c r="AG26" s="40">
        <f>SUM(AG27:AG66)</f>
        <v>197369587</v>
      </c>
      <c r="AH26" s="32">
        <f>SUM(AH27:AH66)</f>
        <v>4831739.9399999995</v>
      </c>
    </row>
    <row r="27" spans="1:34" ht="15.75" x14ac:dyDescent="0.25">
      <c r="A27" s="49" t="s">
        <v>34</v>
      </c>
      <c r="B27" s="50"/>
      <c r="C27" s="51"/>
      <c r="D27" s="19">
        <f t="shared" si="0"/>
        <v>834212</v>
      </c>
      <c r="E27" s="8">
        <f t="shared" ref="E27:AA27" si="17">834212</f>
        <v>834212</v>
      </c>
      <c r="F27" s="8">
        <v>274603</v>
      </c>
      <c r="G27" s="8">
        <f t="shared" ref="G27:G66" si="18">+E27-F27</f>
        <v>559609</v>
      </c>
      <c r="H27" s="8">
        <f t="shared" si="9"/>
        <v>835281</v>
      </c>
      <c r="I27" s="8">
        <f>835281</f>
        <v>835281</v>
      </c>
      <c r="J27" s="8"/>
      <c r="K27" s="8">
        <f t="shared" ref="K27:K66" si="19">+I27-J27</f>
        <v>835281</v>
      </c>
      <c r="L27" s="8">
        <f t="shared" si="1"/>
        <v>824620</v>
      </c>
      <c r="M27" s="8">
        <f>824620</f>
        <v>824620</v>
      </c>
      <c r="N27" s="8">
        <f t="shared" si="11"/>
        <v>826347</v>
      </c>
      <c r="O27" s="8">
        <f>826347</f>
        <v>826347</v>
      </c>
      <c r="P27" s="8">
        <f t="shared" si="12"/>
        <v>830122</v>
      </c>
      <c r="Q27" s="8">
        <f>830122</f>
        <v>830122</v>
      </c>
      <c r="R27" s="8">
        <f t="shared" si="13"/>
        <v>829610</v>
      </c>
      <c r="S27" s="8">
        <f>829610</f>
        <v>829610</v>
      </c>
      <c r="T27" s="8">
        <f t="shared" si="2"/>
        <v>830487</v>
      </c>
      <c r="U27" s="8">
        <f>830487</f>
        <v>830487</v>
      </c>
      <c r="V27" s="8">
        <f t="shared" si="3"/>
        <v>828756</v>
      </c>
      <c r="W27" s="8">
        <f>828756</f>
        <v>828756</v>
      </c>
      <c r="X27" s="8">
        <f t="shared" si="4"/>
        <v>827982</v>
      </c>
      <c r="Y27" s="8">
        <f>827982</f>
        <v>827982</v>
      </c>
      <c r="Z27" s="8">
        <f t="shared" si="5"/>
        <v>834212</v>
      </c>
      <c r="AA27" s="8">
        <f t="shared" si="17"/>
        <v>834212</v>
      </c>
      <c r="AB27" s="8">
        <f t="shared" si="6"/>
        <v>799638</v>
      </c>
      <c r="AC27" s="8">
        <v>799638</v>
      </c>
      <c r="AD27" s="8">
        <f t="shared" si="7"/>
        <v>802464</v>
      </c>
      <c r="AE27" s="27">
        <v>802464</v>
      </c>
      <c r="AF27" s="37">
        <f>+D27+H27+L27+N27+P27+R27+T27+V27+X27+Z27+AB27+AD27</f>
        <v>9903731</v>
      </c>
      <c r="AG27" s="38">
        <f t="shared" si="15"/>
        <v>9903731</v>
      </c>
      <c r="AH27" s="31">
        <f t="shared" si="16"/>
        <v>274603</v>
      </c>
    </row>
    <row r="28" spans="1:34" ht="15.75" x14ac:dyDescent="0.25">
      <c r="A28" s="49" t="s">
        <v>35</v>
      </c>
      <c r="B28" s="50"/>
      <c r="C28" s="51"/>
      <c r="D28" s="19">
        <f t="shared" si="0"/>
        <v>57878</v>
      </c>
      <c r="E28" s="8">
        <v>57878</v>
      </c>
      <c r="F28" s="8">
        <v>3740</v>
      </c>
      <c r="G28" s="8">
        <f t="shared" si="18"/>
        <v>54138</v>
      </c>
      <c r="H28" s="8">
        <f t="shared" si="9"/>
        <v>57902</v>
      </c>
      <c r="I28" s="8">
        <v>57902</v>
      </c>
      <c r="J28" s="8"/>
      <c r="K28" s="8">
        <f t="shared" si="19"/>
        <v>57902</v>
      </c>
      <c r="L28" s="8">
        <f t="shared" si="1"/>
        <v>59045</v>
      </c>
      <c r="M28" s="8">
        <v>59045</v>
      </c>
      <c r="N28" s="8">
        <f t="shared" si="11"/>
        <v>60944</v>
      </c>
      <c r="O28" s="8">
        <v>60944</v>
      </c>
      <c r="P28" s="8">
        <f t="shared" si="12"/>
        <v>56777</v>
      </c>
      <c r="Q28" s="8">
        <v>56777</v>
      </c>
      <c r="R28" s="8">
        <f t="shared" si="13"/>
        <v>54277</v>
      </c>
      <c r="S28" s="8">
        <v>54277</v>
      </c>
      <c r="T28" s="8">
        <f t="shared" si="2"/>
        <v>60490</v>
      </c>
      <c r="U28" s="8">
        <v>60490</v>
      </c>
      <c r="V28" s="8">
        <f t="shared" si="3"/>
        <v>54348</v>
      </c>
      <c r="W28" s="8">
        <v>54348</v>
      </c>
      <c r="X28" s="8">
        <f t="shared" si="4"/>
        <v>45490</v>
      </c>
      <c r="Y28" s="8">
        <v>45490</v>
      </c>
      <c r="Z28" s="8">
        <f t="shared" si="5"/>
        <v>48542</v>
      </c>
      <c r="AA28" s="8">
        <v>48542</v>
      </c>
      <c r="AB28" s="8">
        <f t="shared" si="6"/>
        <v>47874</v>
      </c>
      <c r="AC28" s="8">
        <v>47874</v>
      </c>
      <c r="AD28" s="8">
        <f t="shared" si="7"/>
        <v>52121</v>
      </c>
      <c r="AE28" s="27">
        <v>52121</v>
      </c>
      <c r="AF28" s="37">
        <f t="shared" ref="AF28:AF90" si="20">+D28+H28+L28+N28+P28+R28+T28+V28+X28+Z28+AB28+AD28</f>
        <v>655688</v>
      </c>
      <c r="AG28" s="38">
        <f t="shared" si="15"/>
        <v>655688</v>
      </c>
      <c r="AH28" s="31">
        <f t="shared" si="16"/>
        <v>3740</v>
      </c>
    </row>
    <row r="29" spans="1:34" ht="15.75" x14ac:dyDescent="0.25">
      <c r="A29" s="49" t="s">
        <v>36</v>
      </c>
      <c r="B29" s="50"/>
      <c r="C29" s="51"/>
      <c r="D29" s="19">
        <f t="shared" si="0"/>
        <v>130171</v>
      </c>
      <c r="E29" s="8">
        <v>130171</v>
      </c>
      <c r="F29" s="8"/>
      <c r="G29" s="8">
        <f t="shared" si="18"/>
        <v>130171</v>
      </c>
      <c r="H29" s="8">
        <f t="shared" si="9"/>
        <v>129787</v>
      </c>
      <c r="I29" s="8">
        <v>129787</v>
      </c>
      <c r="J29" s="8">
        <v>7339.93</v>
      </c>
      <c r="K29" s="8">
        <f t="shared" si="19"/>
        <v>122447.07</v>
      </c>
      <c r="L29" s="8">
        <f t="shared" si="1"/>
        <v>130123</v>
      </c>
      <c r="M29" s="8">
        <v>130123</v>
      </c>
      <c r="N29" s="8">
        <f t="shared" si="11"/>
        <v>133456</v>
      </c>
      <c r="O29" s="8">
        <v>133456</v>
      </c>
      <c r="P29" s="8">
        <f t="shared" si="12"/>
        <v>138971</v>
      </c>
      <c r="Q29" s="8">
        <v>138971</v>
      </c>
      <c r="R29" s="8">
        <f t="shared" si="13"/>
        <v>132352</v>
      </c>
      <c r="S29" s="8">
        <v>132352</v>
      </c>
      <c r="T29" s="8">
        <f t="shared" si="2"/>
        <v>133282</v>
      </c>
      <c r="U29" s="8">
        <v>133282</v>
      </c>
      <c r="V29" s="8">
        <f t="shared" si="3"/>
        <v>134870</v>
      </c>
      <c r="W29" s="8">
        <v>134870</v>
      </c>
      <c r="X29" s="8">
        <f t="shared" si="4"/>
        <v>135127</v>
      </c>
      <c r="Y29" s="8">
        <v>135127</v>
      </c>
      <c r="Z29" s="8">
        <f t="shared" si="5"/>
        <v>136153</v>
      </c>
      <c r="AA29" s="8">
        <v>136153</v>
      </c>
      <c r="AB29" s="8">
        <f t="shared" si="6"/>
        <v>135421</v>
      </c>
      <c r="AC29" s="8">
        <v>135421</v>
      </c>
      <c r="AD29" s="8">
        <f t="shared" si="7"/>
        <v>136153</v>
      </c>
      <c r="AE29" s="27">
        <v>136153</v>
      </c>
      <c r="AF29" s="37">
        <f t="shared" si="20"/>
        <v>1605866</v>
      </c>
      <c r="AG29" s="38">
        <f t="shared" si="15"/>
        <v>1605866</v>
      </c>
      <c r="AH29" s="31">
        <f t="shared" si="16"/>
        <v>0</v>
      </c>
    </row>
    <row r="30" spans="1:34" ht="15.75" x14ac:dyDescent="0.25">
      <c r="A30" s="49" t="s">
        <v>37</v>
      </c>
      <c r="B30" s="50"/>
      <c r="C30" s="51"/>
      <c r="D30" s="19">
        <f t="shared" si="0"/>
        <v>814121</v>
      </c>
      <c r="E30" s="8">
        <v>814121</v>
      </c>
      <c r="F30" s="8">
        <v>974430</v>
      </c>
      <c r="G30" s="8">
        <f t="shared" si="18"/>
        <v>-160309</v>
      </c>
      <c r="H30" s="8">
        <f t="shared" si="9"/>
        <v>813358</v>
      </c>
      <c r="I30" s="8">
        <v>813358</v>
      </c>
      <c r="J30" s="8">
        <v>713324.91</v>
      </c>
      <c r="K30" s="8">
        <f t="shared" si="19"/>
        <v>100033.08999999997</v>
      </c>
      <c r="L30" s="8">
        <f t="shared" si="1"/>
        <v>814728</v>
      </c>
      <c r="M30" s="8">
        <v>814728</v>
      </c>
      <c r="N30" s="8">
        <f t="shared" si="11"/>
        <v>824269</v>
      </c>
      <c r="O30" s="8">
        <v>824269</v>
      </c>
      <c r="P30" s="8">
        <f t="shared" si="12"/>
        <v>824623</v>
      </c>
      <c r="Q30" s="8">
        <v>824623</v>
      </c>
      <c r="R30" s="8">
        <f t="shared" si="13"/>
        <v>817253</v>
      </c>
      <c r="S30" s="8">
        <v>817253</v>
      </c>
      <c r="T30" s="8">
        <f t="shared" si="2"/>
        <v>814287</v>
      </c>
      <c r="U30" s="8">
        <v>814287</v>
      </c>
      <c r="V30" s="8">
        <f t="shared" si="3"/>
        <v>820542</v>
      </c>
      <c r="W30" s="8">
        <v>820542</v>
      </c>
      <c r="X30" s="8">
        <f t="shared" si="4"/>
        <v>817800</v>
      </c>
      <c r="Y30" s="8">
        <v>817800</v>
      </c>
      <c r="Z30" s="8">
        <f t="shared" si="5"/>
        <v>825429</v>
      </c>
      <c r="AA30" s="8">
        <v>825429</v>
      </c>
      <c r="AB30" s="8">
        <f t="shared" si="6"/>
        <v>885148</v>
      </c>
      <c r="AC30" s="8">
        <v>885148</v>
      </c>
      <c r="AD30" s="8">
        <f t="shared" si="7"/>
        <v>824252</v>
      </c>
      <c r="AE30" s="27">
        <v>824252</v>
      </c>
      <c r="AF30" s="37">
        <f t="shared" si="20"/>
        <v>9895810</v>
      </c>
      <c r="AG30" s="38">
        <f t="shared" si="15"/>
        <v>9895810</v>
      </c>
      <c r="AH30" s="31">
        <f t="shared" si="16"/>
        <v>974430</v>
      </c>
    </row>
    <row r="31" spans="1:34" ht="15.75" x14ac:dyDescent="0.25">
      <c r="A31" s="49" t="s">
        <v>38</v>
      </c>
      <c r="B31" s="50"/>
      <c r="C31" s="51"/>
      <c r="D31" s="19">
        <f t="shared" si="0"/>
        <v>30171</v>
      </c>
      <c r="E31" s="8">
        <v>30171</v>
      </c>
      <c r="F31" s="8"/>
      <c r="G31" s="8">
        <f t="shared" si="18"/>
        <v>30171</v>
      </c>
      <c r="H31" s="8">
        <f t="shared" si="9"/>
        <v>32785</v>
      </c>
      <c r="I31" s="8">
        <v>32785</v>
      </c>
      <c r="J31" s="8">
        <v>55158</v>
      </c>
      <c r="K31" s="8">
        <f t="shared" si="19"/>
        <v>-22373</v>
      </c>
      <c r="L31" s="8">
        <f t="shared" si="1"/>
        <v>32045</v>
      </c>
      <c r="M31" s="8">
        <v>32045</v>
      </c>
      <c r="N31" s="8">
        <f t="shared" si="11"/>
        <v>33184</v>
      </c>
      <c r="O31" s="8">
        <v>33184</v>
      </c>
      <c r="P31" s="8">
        <f t="shared" si="12"/>
        <v>32369</v>
      </c>
      <c r="Q31" s="8">
        <v>32369</v>
      </c>
      <c r="R31" s="8">
        <f t="shared" si="13"/>
        <v>31354</v>
      </c>
      <c r="S31" s="8">
        <v>31354</v>
      </c>
      <c r="T31" s="8">
        <f t="shared" si="2"/>
        <v>33692</v>
      </c>
      <c r="U31" s="8">
        <v>33692</v>
      </c>
      <c r="V31" s="8">
        <f t="shared" si="3"/>
        <v>34870</v>
      </c>
      <c r="W31" s="8">
        <v>34870</v>
      </c>
      <c r="X31" s="8">
        <f t="shared" si="4"/>
        <v>35127</v>
      </c>
      <c r="Y31" s="8">
        <v>35127</v>
      </c>
      <c r="Z31" s="8">
        <f t="shared" si="5"/>
        <v>36153</v>
      </c>
      <c r="AA31" s="8">
        <v>36153</v>
      </c>
      <c r="AB31" s="8">
        <f t="shared" si="6"/>
        <v>35127</v>
      </c>
      <c r="AC31" s="8">
        <v>35127</v>
      </c>
      <c r="AD31" s="8">
        <f t="shared" si="7"/>
        <v>36153</v>
      </c>
      <c r="AE31" s="27">
        <v>36153</v>
      </c>
      <c r="AF31" s="37">
        <f t="shared" si="20"/>
        <v>403030</v>
      </c>
      <c r="AG31" s="38">
        <f t="shared" si="15"/>
        <v>403030</v>
      </c>
      <c r="AH31" s="31">
        <f t="shared" si="16"/>
        <v>0</v>
      </c>
    </row>
    <row r="32" spans="1:34" ht="15.75" x14ac:dyDescent="0.25">
      <c r="A32" s="49" t="s">
        <v>39</v>
      </c>
      <c r="B32" s="50"/>
      <c r="C32" s="51"/>
      <c r="D32" s="19">
        <f t="shared" si="0"/>
        <v>19745</v>
      </c>
      <c r="E32" s="8">
        <v>19745</v>
      </c>
      <c r="F32" s="8">
        <v>274200</v>
      </c>
      <c r="G32" s="8">
        <f t="shared" si="18"/>
        <v>-254455</v>
      </c>
      <c r="H32" s="8">
        <f t="shared" si="9"/>
        <v>17266</v>
      </c>
      <c r="I32" s="8">
        <v>17266</v>
      </c>
      <c r="J32" s="8"/>
      <c r="K32" s="8">
        <f t="shared" si="19"/>
        <v>17266</v>
      </c>
      <c r="L32" s="8">
        <f t="shared" si="1"/>
        <v>20634</v>
      </c>
      <c r="M32" s="8">
        <v>20634</v>
      </c>
      <c r="N32" s="8">
        <f t="shared" si="11"/>
        <v>18511</v>
      </c>
      <c r="O32" s="8">
        <v>18511</v>
      </c>
      <c r="P32" s="8">
        <f t="shared" si="12"/>
        <v>18532</v>
      </c>
      <c r="Q32" s="8">
        <v>18532</v>
      </c>
      <c r="R32" s="8">
        <f t="shared" si="13"/>
        <v>18499</v>
      </c>
      <c r="S32" s="8">
        <v>18499</v>
      </c>
      <c r="T32" s="8">
        <f t="shared" si="2"/>
        <v>17277</v>
      </c>
      <c r="U32" s="8">
        <v>17277</v>
      </c>
      <c r="V32" s="8">
        <f t="shared" si="3"/>
        <v>17388</v>
      </c>
      <c r="W32" s="8">
        <v>17388</v>
      </c>
      <c r="X32" s="8">
        <f t="shared" si="4"/>
        <v>19511</v>
      </c>
      <c r="Y32" s="8">
        <v>19511</v>
      </c>
      <c r="Z32" s="8">
        <f t="shared" si="5"/>
        <v>17197</v>
      </c>
      <c r="AA32" s="8">
        <v>17197</v>
      </c>
      <c r="AB32" s="8">
        <f t="shared" si="6"/>
        <v>18486</v>
      </c>
      <c r="AC32" s="8">
        <v>18486</v>
      </c>
      <c r="AD32" s="8">
        <f t="shared" si="7"/>
        <v>19745</v>
      </c>
      <c r="AE32" s="27">
        <v>19745</v>
      </c>
      <c r="AF32" s="37">
        <f t="shared" si="20"/>
        <v>222791</v>
      </c>
      <c r="AG32" s="38">
        <f t="shared" si="15"/>
        <v>222791</v>
      </c>
      <c r="AH32" s="31">
        <f t="shared" si="16"/>
        <v>274200</v>
      </c>
    </row>
    <row r="33" spans="1:149" ht="15.75" x14ac:dyDescent="0.25">
      <c r="A33" s="49" t="s">
        <v>40</v>
      </c>
      <c r="B33" s="50"/>
      <c r="C33" s="51"/>
      <c r="D33" s="19">
        <f t="shared" si="0"/>
        <v>211283</v>
      </c>
      <c r="E33" s="8">
        <v>211283</v>
      </c>
      <c r="F33" s="8">
        <v>169500</v>
      </c>
      <c r="G33" s="8">
        <f t="shared" si="18"/>
        <v>41783</v>
      </c>
      <c r="H33" s="8">
        <f t="shared" si="9"/>
        <v>218378</v>
      </c>
      <c r="I33" s="8">
        <v>218378</v>
      </c>
      <c r="J33" s="8">
        <v>47224</v>
      </c>
      <c r="K33" s="8">
        <f t="shared" si="19"/>
        <v>171154</v>
      </c>
      <c r="L33" s="8">
        <f t="shared" si="1"/>
        <v>211289</v>
      </c>
      <c r="M33" s="8">
        <v>211289</v>
      </c>
      <c r="N33" s="8">
        <f t="shared" si="11"/>
        <v>225498</v>
      </c>
      <c r="O33" s="8">
        <v>225498</v>
      </c>
      <c r="P33" s="8">
        <f t="shared" si="12"/>
        <v>215652</v>
      </c>
      <c r="Q33" s="8">
        <v>215652</v>
      </c>
      <c r="R33" s="8">
        <f t="shared" si="13"/>
        <v>237142</v>
      </c>
      <c r="S33" s="8">
        <v>237142</v>
      </c>
      <c r="T33" s="8">
        <f t="shared" si="2"/>
        <v>218656</v>
      </c>
      <c r="U33" s="8">
        <v>218656</v>
      </c>
      <c r="V33" s="8">
        <f t="shared" si="3"/>
        <v>210056</v>
      </c>
      <c r="W33" s="8">
        <v>210056</v>
      </c>
      <c r="X33" s="8">
        <f t="shared" si="4"/>
        <v>222895</v>
      </c>
      <c r="Y33" s="8">
        <v>222895</v>
      </c>
      <c r="Z33" s="8">
        <f t="shared" si="5"/>
        <v>217423</v>
      </c>
      <c r="AA33" s="8">
        <v>217423</v>
      </c>
      <c r="AB33" s="8">
        <f t="shared" si="6"/>
        <v>210274</v>
      </c>
      <c r="AC33" s="8">
        <v>210274</v>
      </c>
      <c r="AD33" s="8">
        <f t="shared" si="7"/>
        <v>401454</v>
      </c>
      <c r="AE33" s="27">
        <v>401454</v>
      </c>
      <c r="AF33" s="37">
        <f t="shared" si="20"/>
        <v>2800000</v>
      </c>
      <c r="AG33" s="38">
        <f t="shared" si="15"/>
        <v>2800000</v>
      </c>
      <c r="AH33" s="31">
        <f t="shared" si="16"/>
        <v>169500</v>
      </c>
    </row>
    <row r="34" spans="1:149" ht="15.75" x14ac:dyDescent="0.25">
      <c r="A34" s="49" t="s">
        <v>41</v>
      </c>
      <c r="B34" s="50"/>
      <c r="C34" s="51"/>
      <c r="D34" s="19">
        <f t="shared" si="0"/>
        <v>73111</v>
      </c>
      <c r="E34" s="8">
        <v>73111</v>
      </c>
      <c r="F34" s="8">
        <v>47805</v>
      </c>
      <c r="G34" s="8">
        <f t="shared" si="18"/>
        <v>25306</v>
      </c>
      <c r="H34" s="8">
        <f t="shared" si="9"/>
        <v>72124</v>
      </c>
      <c r="I34" s="8">
        <v>72124</v>
      </c>
      <c r="J34" s="8"/>
      <c r="K34" s="8">
        <f t="shared" si="19"/>
        <v>72124</v>
      </c>
      <c r="L34" s="8">
        <f t="shared" si="1"/>
        <v>71107</v>
      </c>
      <c r="M34" s="8">
        <v>71107</v>
      </c>
      <c r="N34" s="8">
        <f t="shared" si="11"/>
        <v>78021</v>
      </c>
      <c r="O34" s="8">
        <v>78021</v>
      </c>
      <c r="P34" s="8">
        <f t="shared" si="12"/>
        <v>73111</v>
      </c>
      <c r="Q34" s="8">
        <v>73111</v>
      </c>
      <c r="R34" s="8">
        <f t="shared" si="13"/>
        <v>72124</v>
      </c>
      <c r="S34" s="8">
        <v>72124</v>
      </c>
      <c r="T34" s="8">
        <f t="shared" si="2"/>
        <v>71107</v>
      </c>
      <c r="U34" s="8">
        <v>71107</v>
      </c>
      <c r="V34" s="8">
        <f t="shared" si="3"/>
        <v>78021</v>
      </c>
      <c r="W34" s="8">
        <v>78021</v>
      </c>
      <c r="X34" s="8">
        <f t="shared" si="4"/>
        <v>72116</v>
      </c>
      <c r="Y34" s="8">
        <v>72116</v>
      </c>
      <c r="Z34" s="8">
        <f t="shared" si="5"/>
        <v>72124</v>
      </c>
      <c r="AA34" s="8">
        <v>72124</v>
      </c>
      <c r="AB34" s="8">
        <f t="shared" si="6"/>
        <v>71107</v>
      </c>
      <c r="AC34" s="8">
        <v>71107</v>
      </c>
      <c r="AD34" s="8">
        <f t="shared" si="7"/>
        <v>378021</v>
      </c>
      <c r="AE34" s="27">
        <v>378021</v>
      </c>
      <c r="AF34" s="37">
        <f t="shared" si="20"/>
        <v>1182094</v>
      </c>
      <c r="AG34" s="38">
        <f t="shared" si="15"/>
        <v>1182094</v>
      </c>
      <c r="AH34" s="31">
        <f t="shared" si="16"/>
        <v>47805</v>
      </c>
    </row>
    <row r="35" spans="1:149" ht="15.75" x14ac:dyDescent="0.25">
      <c r="A35" s="49" t="s">
        <v>42</v>
      </c>
      <c r="B35" s="50"/>
      <c r="C35" s="51"/>
      <c r="D35" s="19">
        <f t="shared" si="0"/>
        <v>621328</v>
      </c>
      <c r="E35" s="8">
        <v>621328</v>
      </c>
      <c r="F35" s="8">
        <v>69742</v>
      </c>
      <c r="G35" s="8">
        <f t="shared" si="18"/>
        <v>551586</v>
      </c>
      <c r="H35" s="8">
        <f t="shared" si="9"/>
        <v>623628</v>
      </c>
      <c r="I35" s="8">
        <v>623628</v>
      </c>
      <c r="J35" s="8">
        <v>106605.4</v>
      </c>
      <c r="K35" s="8">
        <f t="shared" si="19"/>
        <v>517022.6</v>
      </c>
      <c r="L35" s="8">
        <f t="shared" si="1"/>
        <v>631478</v>
      </c>
      <c r="M35" s="8">
        <v>631478</v>
      </c>
      <c r="N35" s="8">
        <f t="shared" si="11"/>
        <v>632878</v>
      </c>
      <c r="O35" s="8">
        <v>632878</v>
      </c>
      <c r="P35" s="8">
        <f t="shared" si="12"/>
        <v>636978</v>
      </c>
      <c r="Q35" s="8">
        <v>636978</v>
      </c>
      <c r="R35" s="8">
        <f t="shared" si="13"/>
        <v>641108</v>
      </c>
      <c r="S35" s="8">
        <v>641108</v>
      </c>
      <c r="T35" s="8">
        <f t="shared" si="2"/>
        <v>644578</v>
      </c>
      <c r="U35" s="8">
        <v>644578</v>
      </c>
      <c r="V35" s="8">
        <f t="shared" si="3"/>
        <v>646578</v>
      </c>
      <c r="W35" s="8">
        <v>646578</v>
      </c>
      <c r="X35" s="8">
        <f t="shared" si="4"/>
        <v>647283</v>
      </c>
      <c r="Y35" s="8">
        <v>647283</v>
      </c>
      <c r="Z35" s="8">
        <f t="shared" si="5"/>
        <v>646920</v>
      </c>
      <c r="AA35" s="8">
        <v>646920</v>
      </c>
      <c r="AB35" s="8">
        <f t="shared" si="6"/>
        <v>648550</v>
      </c>
      <c r="AC35" s="8">
        <v>648550</v>
      </c>
      <c r="AD35" s="8">
        <f t="shared" si="7"/>
        <v>649500</v>
      </c>
      <c r="AE35" s="27">
        <v>649500</v>
      </c>
      <c r="AF35" s="37">
        <f t="shared" si="20"/>
        <v>7670807</v>
      </c>
      <c r="AG35" s="38">
        <f t="shared" si="15"/>
        <v>7670807</v>
      </c>
      <c r="AH35" s="31">
        <f t="shared" si="16"/>
        <v>69742</v>
      </c>
    </row>
    <row r="36" spans="1:149" ht="15.75" x14ac:dyDescent="0.25">
      <c r="A36" s="49" t="s">
        <v>43</v>
      </c>
      <c r="B36" s="50"/>
      <c r="C36" s="51"/>
      <c r="D36" s="19">
        <f t="shared" si="0"/>
        <v>522108</v>
      </c>
      <c r="E36" s="8">
        <v>522108</v>
      </c>
      <c r="F36" s="8"/>
      <c r="G36" s="8">
        <f t="shared" si="18"/>
        <v>522108</v>
      </c>
      <c r="H36" s="8">
        <f t="shared" si="9"/>
        <v>533158</v>
      </c>
      <c r="I36" s="8">
        <v>533158</v>
      </c>
      <c r="J36" s="8"/>
      <c r="K36" s="8">
        <f t="shared" si="19"/>
        <v>533158</v>
      </c>
      <c r="L36" s="8">
        <f t="shared" si="1"/>
        <v>523658</v>
      </c>
      <c r="M36" s="8">
        <v>523658</v>
      </c>
      <c r="N36" s="8">
        <f t="shared" si="11"/>
        <v>535308</v>
      </c>
      <c r="O36" s="8">
        <v>535308</v>
      </c>
      <c r="P36" s="8">
        <f t="shared" si="12"/>
        <v>529758</v>
      </c>
      <c r="Q36" s="8">
        <v>529758</v>
      </c>
      <c r="R36" s="8">
        <f t="shared" si="13"/>
        <v>525488</v>
      </c>
      <c r="S36" s="8">
        <v>525488</v>
      </c>
      <c r="T36" s="8">
        <f t="shared" si="2"/>
        <v>526108</v>
      </c>
      <c r="U36" s="8">
        <v>526108</v>
      </c>
      <c r="V36" s="8">
        <f t="shared" si="3"/>
        <v>526108</v>
      </c>
      <c r="W36" s="8">
        <v>526108</v>
      </c>
      <c r="X36" s="8">
        <f t="shared" si="4"/>
        <v>525279</v>
      </c>
      <c r="Y36" s="8">
        <v>525279</v>
      </c>
      <c r="Z36" s="8">
        <f t="shared" si="5"/>
        <v>527300</v>
      </c>
      <c r="AA36" s="8">
        <v>527300</v>
      </c>
      <c r="AB36" s="8">
        <f t="shared" si="6"/>
        <v>530500</v>
      </c>
      <c r="AC36" s="8">
        <v>530500</v>
      </c>
      <c r="AD36" s="8">
        <f t="shared" si="7"/>
        <v>530750</v>
      </c>
      <c r="AE36" s="27">
        <v>530750</v>
      </c>
      <c r="AF36" s="37">
        <f t="shared" si="20"/>
        <v>6335523</v>
      </c>
      <c r="AG36" s="38">
        <f t="shared" si="15"/>
        <v>6335523</v>
      </c>
      <c r="AH36" s="31">
        <f t="shared" si="16"/>
        <v>0</v>
      </c>
    </row>
    <row r="37" spans="1:149" ht="15.75" x14ac:dyDescent="0.25">
      <c r="A37" s="49" t="s">
        <v>44</v>
      </c>
      <c r="B37" s="50"/>
      <c r="C37" s="51"/>
      <c r="D37" s="19">
        <f t="shared" si="0"/>
        <v>62505</v>
      </c>
      <c r="E37" s="8">
        <v>62505</v>
      </c>
      <c r="F37" s="8"/>
      <c r="G37" s="8">
        <f t="shared" si="18"/>
        <v>62505</v>
      </c>
      <c r="H37" s="8">
        <f t="shared" si="9"/>
        <v>63454</v>
      </c>
      <c r="I37" s="8">
        <v>63454</v>
      </c>
      <c r="J37" s="8"/>
      <c r="K37" s="8">
        <f t="shared" si="19"/>
        <v>63454</v>
      </c>
      <c r="L37" s="8">
        <f t="shared" si="1"/>
        <v>62296</v>
      </c>
      <c r="M37" s="8">
        <v>62296</v>
      </c>
      <c r="N37" s="8">
        <f t="shared" si="11"/>
        <v>64275</v>
      </c>
      <c r="O37" s="8">
        <v>64275</v>
      </c>
      <c r="P37" s="8">
        <f t="shared" si="12"/>
        <v>63646</v>
      </c>
      <c r="Q37" s="8">
        <v>63646</v>
      </c>
      <c r="R37" s="8">
        <f t="shared" si="13"/>
        <v>62084</v>
      </c>
      <c r="S37" s="8">
        <v>62084</v>
      </c>
      <c r="T37" s="8">
        <f t="shared" si="2"/>
        <v>62106</v>
      </c>
      <c r="U37" s="8">
        <v>62106</v>
      </c>
      <c r="V37" s="8">
        <f t="shared" si="3"/>
        <v>65454</v>
      </c>
      <c r="W37" s="8">
        <v>65454</v>
      </c>
      <c r="X37" s="8">
        <f t="shared" si="4"/>
        <v>62296</v>
      </c>
      <c r="Y37" s="8">
        <v>62296</v>
      </c>
      <c r="Z37" s="8">
        <f t="shared" si="5"/>
        <v>62505</v>
      </c>
      <c r="AA37" s="8">
        <v>62505</v>
      </c>
      <c r="AB37" s="8">
        <f t="shared" si="6"/>
        <v>65454</v>
      </c>
      <c r="AC37" s="8">
        <v>65454</v>
      </c>
      <c r="AD37" s="8">
        <f t="shared" si="7"/>
        <v>62296</v>
      </c>
      <c r="AE37" s="27">
        <v>62296</v>
      </c>
      <c r="AF37" s="37">
        <f t="shared" si="20"/>
        <v>758371</v>
      </c>
      <c r="AG37" s="38">
        <f t="shared" si="15"/>
        <v>758371</v>
      </c>
      <c r="AH37" s="31">
        <f t="shared" si="16"/>
        <v>0</v>
      </c>
    </row>
    <row r="38" spans="1:149" ht="15.75" x14ac:dyDescent="0.25">
      <c r="A38" s="49" t="s">
        <v>45</v>
      </c>
      <c r="B38" s="50"/>
      <c r="C38" s="51"/>
      <c r="D38" s="19">
        <f t="shared" si="0"/>
        <v>59874</v>
      </c>
      <c r="E38" s="8">
        <v>59874</v>
      </c>
      <c r="F38" s="8"/>
      <c r="G38" s="8">
        <f t="shared" si="18"/>
        <v>59874</v>
      </c>
      <c r="H38" s="8">
        <f t="shared" si="9"/>
        <v>54212</v>
      </c>
      <c r="I38" s="8">
        <v>54212</v>
      </c>
      <c r="J38" s="8"/>
      <c r="K38" s="8">
        <f t="shared" si="19"/>
        <v>54212</v>
      </c>
      <c r="L38" s="8">
        <f t="shared" si="1"/>
        <v>56787</v>
      </c>
      <c r="M38" s="8">
        <v>56787</v>
      </c>
      <c r="N38" s="8">
        <f t="shared" si="11"/>
        <v>57125</v>
      </c>
      <c r="O38" s="8">
        <v>57125</v>
      </c>
      <c r="P38" s="8">
        <f t="shared" si="12"/>
        <v>53412</v>
      </c>
      <c r="Q38" s="8">
        <v>53412</v>
      </c>
      <c r="R38" s="8">
        <f t="shared" si="13"/>
        <v>53042</v>
      </c>
      <c r="S38" s="8">
        <v>53042</v>
      </c>
      <c r="T38" s="8">
        <f t="shared" si="2"/>
        <v>52123</v>
      </c>
      <c r="U38" s="8">
        <v>52123</v>
      </c>
      <c r="V38" s="8">
        <f t="shared" si="3"/>
        <v>56874</v>
      </c>
      <c r="W38" s="8">
        <v>56874</v>
      </c>
      <c r="X38" s="8">
        <f t="shared" si="4"/>
        <v>54212</v>
      </c>
      <c r="Y38" s="8">
        <v>54212</v>
      </c>
      <c r="Z38" s="8">
        <f t="shared" si="5"/>
        <v>56787</v>
      </c>
      <c r="AA38" s="8">
        <v>56787</v>
      </c>
      <c r="AB38" s="8">
        <f t="shared" si="6"/>
        <v>57125</v>
      </c>
      <c r="AC38" s="8">
        <v>57125</v>
      </c>
      <c r="AD38" s="8">
        <f t="shared" si="7"/>
        <v>54412</v>
      </c>
      <c r="AE38" s="27">
        <v>54412</v>
      </c>
      <c r="AF38" s="37">
        <f t="shared" si="20"/>
        <v>665985</v>
      </c>
      <c r="AG38" s="38">
        <f t="shared" si="15"/>
        <v>665985</v>
      </c>
      <c r="AH38" s="31">
        <f t="shared" si="16"/>
        <v>0</v>
      </c>
    </row>
    <row r="39" spans="1:149" ht="15.75" x14ac:dyDescent="0.25">
      <c r="A39" s="49" t="s">
        <v>46</v>
      </c>
      <c r="B39" s="50"/>
      <c r="C39" s="51"/>
      <c r="D39" s="19">
        <f t="shared" si="0"/>
        <v>57234</v>
      </c>
      <c r="E39" s="8">
        <v>57234</v>
      </c>
      <c r="F39" s="8">
        <v>30</v>
      </c>
      <c r="G39" s="8">
        <f t="shared" si="18"/>
        <v>57204</v>
      </c>
      <c r="H39" s="8">
        <f t="shared" si="9"/>
        <v>52215</v>
      </c>
      <c r="I39" s="8">
        <v>52215</v>
      </c>
      <c r="J39" s="8"/>
      <c r="K39" s="8">
        <f t="shared" si="19"/>
        <v>52215</v>
      </c>
      <c r="L39" s="8">
        <f t="shared" si="1"/>
        <v>55325</v>
      </c>
      <c r="M39" s="8">
        <v>55325</v>
      </c>
      <c r="N39" s="8">
        <f t="shared" si="11"/>
        <v>57578</v>
      </c>
      <c r="O39" s="8">
        <v>57578</v>
      </c>
      <c r="P39" s="8">
        <f t="shared" si="12"/>
        <v>56841</v>
      </c>
      <c r="Q39" s="8">
        <v>56841</v>
      </c>
      <c r="R39" s="8">
        <f t="shared" si="13"/>
        <v>57932</v>
      </c>
      <c r="S39" s="8">
        <v>57932</v>
      </c>
      <c r="T39" s="8">
        <f t="shared" si="2"/>
        <v>57215</v>
      </c>
      <c r="U39" s="8">
        <v>57215</v>
      </c>
      <c r="V39" s="8">
        <f t="shared" si="3"/>
        <v>55378</v>
      </c>
      <c r="W39" s="8">
        <v>55378</v>
      </c>
      <c r="X39" s="8">
        <f t="shared" si="4"/>
        <v>57578</v>
      </c>
      <c r="Y39" s="8">
        <v>57578</v>
      </c>
      <c r="Z39" s="8">
        <f t="shared" si="5"/>
        <v>57841</v>
      </c>
      <c r="AA39" s="8">
        <v>57841</v>
      </c>
      <c r="AB39" s="8">
        <f t="shared" si="6"/>
        <v>57617</v>
      </c>
      <c r="AC39" s="8">
        <v>57617</v>
      </c>
      <c r="AD39" s="8">
        <f t="shared" si="7"/>
        <v>56451</v>
      </c>
      <c r="AE39" s="27">
        <v>56451</v>
      </c>
      <c r="AF39" s="37">
        <f t="shared" si="20"/>
        <v>679205</v>
      </c>
      <c r="AG39" s="38">
        <f t="shared" si="15"/>
        <v>679205</v>
      </c>
      <c r="AH39" s="31">
        <f t="shared" si="16"/>
        <v>30</v>
      </c>
    </row>
    <row r="40" spans="1:149" s="1" customFormat="1" ht="15.75" x14ac:dyDescent="0.25">
      <c r="A40" s="83" t="s">
        <v>47</v>
      </c>
      <c r="B40" s="84"/>
      <c r="C40" s="85"/>
      <c r="D40" s="19">
        <f t="shared" si="0"/>
        <v>34605</v>
      </c>
      <c r="E40" s="8">
        <v>34605</v>
      </c>
      <c r="F40" s="8"/>
      <c r="G40" s="8">
        <f t="shared" si="18"/>
        <v>34605</v>
      </c>
      <c r="H40" s="8">
        <f t="shared" si="9"/>
        <v>36742</v>
      </c>
      <c r="I40" s="8">
        <v>36742</v>
      </c>
      <c r="J40" s="8"/>
      <c r="K40" s="8">
        <f t="shared" si="19"/>
        <v>36742</v>
      </c>
      <c r="L40" s="8">
        <f t="shared" si="1"/>
        <v>35454</v>
      </c>
      <c r="M40" s="8">
        <v>35454</v>
      </c>
      <c r="N40" s="8">
        <f t="shared" si="11"/>
        <v>34513</v>
      </c>
      <c r="O40" s="8">
        <v>34513</v>
      </c>
      <c r="P40" s="8">
        <f t="shared" si="12"/>
        <v>34605</v>
      </c>
      <c r="Q40" s="8">
        <v>34605</v>
      </c>
      <c r="R40" s="8">
        <f t="shared" si="13"/>
        <v>36742</v>
      </c>
      <c r="S40" s="8">
        <v>36742</v>
      </c>
      <c r="T40" s="8">
        <f t="shared" si="2"/>
        <v>35454</v>
      </c>
      <c r="U40" s="8">
        <v>35454</v>
      </c>
      <c r="V40" s="8">
        <f t="shared" si="3"/>
        <v>34513</v>
      </c>
      <c r="W40" s="8">
        <v>34513</v>
      </c>
      <c r="X40" s="8">
        <f t="shared" si="4"/>
        <v>34605</v>
      </c>
      <c r="Y40" s="8">
        <v>34605</v>
      </c>
      <c r="Z40" s="8">
        <f t="shared" si="5"/>
        <v>36742</v>
      </c>
      <c r="AA40" s="8">
        <v>36742</v>
      </c>
      <c r="AB40" s="8">
        <f t="shared" si="6"/>
        <v>35454</v>
      </c>
      <c r="AC40" s="8">
        <v>35454</v>
      </c>
      <c r="AD40" s="8">
        <f t="shared" si="7"/>
        <v>35412</v>
      </c>
      <c r="AE40" s="27">
        <v>35412</v>
      </c>
      <c r="AF40" s="37">
        <f t="shared" si="20"/>
        <v>424841</v>
      </c>
      <c r="AG40" s="38">
        <f t="shared" si="15"/>
        <v>424841</v>
      </c>
      <c r="AH40" s="31">
        <f t="shared" si="16"/>
        <v>0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</row>
    <row r="41" spans="1:149" ht="15.75" x14ac:dyDescent="0.25">
      <c r="A41" s="49" t="s">
        <v>48</v>
      </c>
      <c r="B41" s="50"/>
      <c r="C41" s="51"/>
      <c r="D41" s="19">
        <f t="shared" si="0"/>
        <v>152121</v>
      </c>
      <c r="E41" s="8">
        <v>152121</v>
      </c>
      <c r="F41" s="8">
        <v>715901</v>
      </c>
      <c r="G41" s="8">
        <f t="shared" si="18"/>
        <v>-563780</v>
      </c>
      <c r="H41" s="8">
        <f t="shared" si="9"/>
        <v>166712</v>
      </c>
      <c r="I41" s="8">
        <v>166712</v>
      </c>
      <c r="J41" s="8">
        <v>184914.8</v>
      </c>
      <c r="K41" s="8">
        <f t="shared" si="19"/>
        <v>-18202.799999999988</v>
      </c>
      <c r="L41" s="8">
        <f t="shared" si="1"/>
        <v>178745</v>
      </c>
      <c r="M41" s="8">
        <v>178745</v>
      </c>
      <c r="N41" s="8">
        <f t="shared" si="11"/>
        <v>184513</v>
      </c>
      <c r="O41" s="8">
        <v>184513</v>
      </c>
      <c r="P41" s="8">
        <f t="shared" si="12"/>
        <v>153121</v>
      </c>
      <c r="Q41" s="8">
        <v>153121</v>
      </c>
      <c r="R41" s="8">
        <f t="shared" si="13"/>
        <v>176712</v>
      </c>
      <c r="S41" s="8">
        <v>176712</v>
      </c>
      <c r="T41" s="8">
        <f t="shared" si="2"/>
        <v>168745</v>
      </c>
      <c r="U41" s="8">
        <v>168745</v>
      </c>
      <c r="V41" s="8">
        <f t="shared" si="3"/>
        <v>154513</v>
      </c>
      <c r="W41" s="8">
        <v>154513</v>
      </c>
      <c r="X41" s="8">
        <f t="shared" si="4"/>
        <v>158121</v>
      </c>
      <c r="Y41" s="8">
        <v>158121</v>
      </c>
      <c r="Z41" s="8">
        <f t="shared" si="5"/>
        <v>156712</v>
      </c>
      <c r="AA41" s="8">
        <v>156712</v>
      </c>
      <c r="AB41" s="8">
        <f t="shared" si="6"/>
        <v>198745</v>
      </c>
      <c r="AC41" s="8">
        <v>198745</v>
      </c>
      <c r="AD41" s="8">
        <f t="shared" si="7"/>
        <v>184513</v>
      </c>
      <c r="AE41" s="27">
        <v>184513</v>
      </c>
      <c r="AF41" s="37">
        <f t="shared" si="20"/>
        <v>2033273</v>
      </c>
      <c r="AG41" s="38">
        <f t="shared" si="15"/>
        <v>2033273</v>
      </c>
      <c r="AH41" s="31">
        <f t="shared" si="16"/>
        <v>715901</v>
      </c>
    </row>
    <row r="42" spans="1:149" ht="15.75" x14ac:dyDescent="0.25">
      <c r="A42" s="49" t="s">
        <v>49</v>
      </c>
      <c r="B42" s="50"/>
      <c r="C42" s="51"/>
      <c r="D42" s="19">
        <f t="shared" si="0"/>
        <v>74605</v>
      </c>
      <c r="E42" s="8">
        <v>74605</v>
      </c>
      <c r="F42" s="8">
        <v>67800</v>
      </c>
      <c r="G42" s="8">
        <f t="shared" si="18"/>
        <v>6805</v>
      </c>
      <c r="H42" s="8">
        <f t="shared" si="9"/>
        <v>76742</v>
      </c>
      <c r="I42" s="8">
        <v>76742</v>
      </c>
      <c r="J42" s="8"/>
      <c r="K42" s="8">
        <f t="shared" si="19"/>
        <v>76742</v>
      </c>
      <c r="L42" s="8">
        <f t="shared" si="1"/>
        <v>85454</v>
      </c>
      <c r="M42" s="8">
        <v>85454</v>
      </c>
      <c r="N42" s="8">
        <f t="shared" si="11"/>
        <v>84513</v>
      </c>
      <c r="O42" s="8">
        <v>84513</v>
      </c>
      <c r="P42" s="8">
        <f t="shared" si="12"/>
        <v>74605</v>
      </c>
      <c r="Q42" s="8">
        <v>74605</v>
      </c>
      <c r="R42" s="8">
        <f t="shared" si="13"/>
        <v>76742</v>
      </c>
      <c r="S42" s="8">
        <v>76742</v>
      </c>
      <c r="T42" s="8">
        <f t="shared" si="2"/>
        <v>85454</v>
      </c>
      <c r="U42" s="8">
        <v>85454</v>
      </c>
      <c r="V42" s="8">
        <f t="shared" si="3"/>
        <v>76742</v>
      </c>
      <c r="W42" s="8">
        <v>76742</v>
      </c>
      <c r="X42" s="8">
        <f t="shared" si="4"/>
        <v>85454</v>
      </c>
      <c r="Y42" s="8">
        <v>85454</v>
      </c>
      <c r="Z42" s="8">
        <f t="shared" si="5"/>
        <v>84513</v>
      </c>
      <c r="AA42" s="8">
        <v>84513</v>
      </c>
      <c r="AB42" s="8">
        <f t="shared" si="6"/>
        <v>74605</v>
      </c>
      <c r="AC42" s="8">
        <v>74605</v>
      </c>
      <c r="AD42" s="8">
        <f t="shared" si="7"/>
        <v>76742</v>
      </c>
      <c r="AE42" s="27">
        <v>76742</v>
      </c>
      <c r="AF42" s="37">
        <f t="shared" si="20"/>
        <v>956171</v>
      </c>
      <c r="AG42" s="38">
        <f t="shared" si="15"/>
        <v>956171</v>
      </c>
      <c r="AH42" s="31">
        <f t="shared" si="16"/>
        <v>67800</v>
      </c>
    </row>
    <row r="43" spans="1:149" ht="15.75" x14ac:dyDescent="0.25">
      <c r="A43" s="49" t="s">
        <v>50</v>
      </c>
      <c r="B43" s="50"/>
      <c r="C43" s="51"/>
      <c r="D43" s="19">
        <f t="shared" si="0"/>
        <v>82325</v>
      </c>
      <c r="E43" s="8">
        <v>82325</v>
      </c>
      <c r="F43" s="8"/>
      <c r="G43" s="8">
        <f t="shared" si="18"/>
        <v>82325</v>
      </c>
      <c r="H43" s="8">
        <f t="shared" si="9"/>
        <v>82588</v>
      </c>
      <c r="I43" s="8">
        <v>82588</v>
      </c>
      <c r="J43" s="8">
        <v>144979.76</v>
      </c>
      <c r="K43" s="8">
        <f t="shared" si="19"/>
        <v>-62391.760000000009</v>
      </c>
      <c r="L43" s="8">
        <f t="shared" si="1"/>
        <v>83257</v>
      </c>
      <c r="M43" s="8">
        <v>83257</v>
      </c>
      <c r="N43" s="8">
        <f t="shared" si="11"/>
        <v>83265</v>
      </c>
      <c r="O43" s="8">
        <v>83265</v>
      </c>
      <c r="P43" s="8">
        <f t="shared" si="12"/>
        <v>82829</v>
      </c>
      <c r="Q43" s="8">
        <v>82829</v>
      </c>
      <c r="R43" s="8">
        <f t="shared" si="13"/>
        <v>83028</v>
      </c>
      <c r="S43" s="8">
        <v>83028</v>
      </c>
      <c r="T43" s="8">
        <f t="shared" si="2"/>
        <v>83452</v>
      </c>
      <c r="U43" s="8">
        <v>83452</v>
      </c>
      <c r="V43" s="8">
        <f t="shared" si="3"/>
        <v>83452</v>
      </c>
      <c r="W43" s="8">
        <v>83452</v>
      </c>
      <c r="X43" s="8">
        <f t="shared" si="4"/>
        <v>84823</v>
      </c>
      <c r="Y43" s="8">
        <v>84823</v>
      </c>
      <c r="Z43" s="8">
        <f t="shared" si="5"/>
        <v>84622</v>
      </c>
      <c r="AA43" s="8">
        <v>84622</v>
      </c>
      <c r="AB43" s="8">
        <f t="shared" si="6"/>
        <v>85008</v>
      </c>
      <c r="AC43" s="8">
        <v>85008</v>
      </c>
      <c r="AD43" s="8">
        <f t="shared" si="7"/>
        <v>83628</v>
      </c>
      <c r="AE43" s="27">
        <v>83628</v>
      </c>
      <c r="AF43" s="37">
        <f t="shared" si="20"/>
        <v>1002277</v>
      </c>
      <c r="AG43" s="38">
        <f t="shared" si="15"/>
        <v>1002277</v>
      </c>
      <c r="AH43" s="31">
        <f t="shared" si="16"/>
        <v>0</v>
      </c>
    </row>
    <row r="44" spans="1:149" ht="15.75" x14ac:dyDescent="0.25">
      <c r="A44" s="49" t="s">
        <v>51</v>
      </c>
      <c r="B44" s="50"/>
      <c r="C44" s="51"/>
      <c r="D44" s="19">
        <f t="shared" si="0"/>
        <v>92215</v>
      </c>
      <c r="E44" s="8">
        <v>92215</v>
      </c>
      <c r="F44" s="8"/>
      <c r="G44" s="8">
        <f t="shared" si="18"/>
        <v>92215</v>
      </c>
      <c r="H44" s="8">
        <f t="shared" si="9"/>
        <v>90521</v>
      </c>
      <c r="I44" s="8">
        <v>90521</v>
      </c>
      <c r="J44" s="8"/>
      <c r="K44" s="8">
        <f t="shared" si="19"/>
        <v>90521</v>
      </c>
      <c r="L44" s="8">
        <f t="shared" si="1"/>
        <v>93257</v>
      </c>
      <c r="M44" s="8">
        <v>93257</v>
      </c>
      <c r="N44" s="8">
        <f t="shared" si="11"/>
        <v>92833</v>
      </c>
      <c r="O44" s="8">
        <v>92833</v>
      </c>
      <c r="P44" s="8">
        <f t="shared" si="12"/>
        <v>95638</v>
      </c>
      <c r="Q44" s="8">
        <v>95638</v>
      </c>
      <c r="R44" s="8">
        <f t="shared" si="13"/>
        <v>94789</v>
      </c>
      <c r="S44" s="8">
        <v>94789</v>
      </c>
      <c r="T44" s="8">
        <f t="shared" si="2"/>
        <v>96152</v>
      </c>
      <c r="U44" s="8">
        <v>96152</v>
      </c>
      <c r="V44" s="8">
        <f t="shared" si="3"/>
        <v>95259</v>
      </c>
      <c r="W44" s="8">
        <v>95259</v>
      </c>
      <c r="X44" s="8">
        <f t="shared" si="4"/>
        <v>97078</v>
      </c>
      <c r="Y44" s="8">
        <v>97078</v>
      </c>
      <c r="Z44" s="8">
        <f t="shared" si="5"/>
        <v>97249</v>
      </c>
      <c r="AA44" s="8">
        <v>97249</v>
      </c>
      <c r="AB44" s="8">
        <f t="shared" si="6"/>
        <v>96645</v>
      </c>
      <c r="AC44" s="8">
        <v>96645</v>
      </c>
      <c r="AD44" s="8">
        <f t="shared" si="7"/>
        <v>98751</v>
      </c>
      <c r="AE44" s="27">
        <v>98751</v>
      </c>
      <c r="AF44" s="37">
        <f t="shared" si="20"/>
        <v>1140387</v>
      </c>
      <c r="AG44" s="38">
        <f t="shared" si="15"/>
        <v>1140387</v>
      </c>
      <c r="AH44" s="31">
        <f t="shared" si="16"/>
        <v>0</v>
      </c>
    </row>
    <row r="45" spans="1:149" ht="15.75" x14ac:dyDescent="0.25">
      <c r="A45" s="49" t="s">
        <v>52</v>
      </c>
      <c r="B45" s="50" t="s">
        <v>53</v>
      </c>
      <c r="C45" s="51"/>
      <c r="D45" s="19">
        <f t="shared" si="0"/>
        <v>509116</v>
      </c>
      <c r="E45" s="8">
        <v>509116</v>
      </c>
      <c r="F45" s="8"/>
      <c r="G45" s="8">
        <f t="shared" si="18"/>
        <v>509116</v>
      </c>
      <c r="H45" s="8">
        <f t="shared" si="9"/>
        <v>513281</v>
      </c>
      <c r="I45" s="8">
        <v>513281</v>
      </c>
      <c r="J45" s="8"/>
      <c r="K45" s="8">
        <f t="shared" si="19"/>
        <v>513281</v>
      </c>
      <c r="L45" s="8">
        <f t="shared" si="1"/>
        <v>624230</v>
      </c>
      <c r="M45" s="8">
        <v>624230</v>
      </c>
      <c r="N45" s="8">
        <f t="shared" si="11"/>
        <v>674852</v>
      </c>
      <c r="O45" s="8">
        <v>674852</v>
      </c>
      <c r="P45" s="8">
        <f t="shared" si="12"/>
        <v>775364</v>
      </c>
      <c r="Q45" s="8">
        <v>775364</v>
      </c>
      <c r="R45" s="8">
        <f t="shared" si="13"/>
        <v>674221</v>
      </c>
      <c r="S45" s="8">
        <v>674221</v>
      </c>
      <c r="T45" s="8">
        <f t="shared" si="2"/>
        <v>666753</v>
      </c>
      <c r="U45" s="8">
        <v>666753</v>
      </c>
      <c r="V45" s="8">
        <f t="shared" si="3"/>
        <v>585276</v>
      </c>
      <c r="W45" s="8">
        <v>585276</v>
      </c>
      <c r="X45" s="8">
        <f t="shared" si="4"/>
        <v>568736</v>
      </c>
      <c r="Y45" s="8">
        <v>568736</v>
      </c>
      <c r="Z45" s="8">
        <f t="shared" si="5"/>
        <v>416118</v>
      </c>
      <c r="AA45" s="8">
        <v>416118</v>
      </c>
      <c r="AB45" s="8">
        <f t="shared" si="6"/>
        <v>728264</v>
      </c>
      <c r="AC45" s="8">
        <v>728264</v>
      </c>
      <c r="AD45" s="8">
        <f t="shared" si="7"/>
        <v>1587425</v>
      </c>
      <c r="AE45" s="27">
        <v>1587425</v>
      </c>
      <c r="AF45" s="37">
        <f t="shared" si="20"/>
        <v>8323636</v>
      </c>
      <c r="AG45" s="38">
        <f t="shared" si="15"/>
        <v>8323636</v>
      </c>
      <c r="AH45" s="31">
        <f t="shared" si="16"/>
        <v>0</v>
      </c>
    </row>
    <row r="46" spans="1:149" ht="15.75" customHeight="1" x14ac:dyDescent="0.25">
      <c r="A46" s="77" t="s">
        <v>54</v>
      </c>
      <c r="B46" s="78"/>
      <c r="C46" s="79"/>
      <c r="D46" s="19">
        <f t="shared" si="0"/>
        <v>237000</v>
      </c>
      <c r="E46" s="8">
        <v>237000</v>
      </c>
      <c r="F46" s="8"/>
      <c r="G46" s="8">
        <f t="shared" si="18"/>
        <v>237000</v>
      </c>
      <c r="H46" s="8">
        <f t="shared" si="9"/>
        <v>215786</v>
      </c>
      <c r="I46" s="8">
        <v>215786</v>
      </c>
      <c r="J46" s="8">
        <v>18000</v>
      </c>
      <c r="K46" s="8">
        <f t="shared" si="19"/>
        <v>197786</v>
      </c>
      <c r="L46" s="8">
        <f t="shared" si="1"/>
        <v>215424</v>
      </c>
      <c r="M46" s="8">
        <v>215424</v>
      </c>
      <c r="N46" s="8">
        <f t="shared" si="11"/>
        <v>235877</v>
      </c>
      <c r="O46" s="8">
        <v>235877</v>
      </c>
      <c r="P46" s="8">
        <f t="shared" si="12"/>
        <v>205478</v>
      </c>
      <c r="Q46" s="8">
        <v>205478</v>
      </c>
      <c r="R46" s="8">
        <f t="shared" si="13"/>
        <v>225412</v>
      </c>
      <c r="S46" s="8">
        <v>225412</v>
      </c>
      <c r="T46" s="8">
        <f t="shared" si="2"/>
        <v>215465</v>
      </c>
      <c r="U46" s="8">
        <v>215465</v>
      </c>
      <c r="V46" s="8">
        <f t="shared" si="3"/>
        <v>226847</v>
      </c>
      <c r="W46" s="8">
        <v>226847</v>
      </c>
      <c r="X46" s="8">
        <f t="shared" si="4"/>
        <v>218741</v>
      </c>
      <c r="Y46" s="8">
        <v>218741</v>
      </c>
      <c r="Z46" s="8">
        <f t="shared" si="5"/>
        <v>217945</v>
      </c>
      <c r="AA46" s="8">
        <v>217945</v>
      </c>
      <c r="AB46" s="8">
        <f t="shared" si="6"/>
        <v>315412</v>
      </c>
      <c r="AC46" s="8">
        <v>315412</v>
      </c>
      <c r="AD46" s="8">
        <f t="shared" si="7"/>
        <v>254789</v>
      </c>
      <c r="AE46" s="27">
        <v>254789</v>
      </c>
      <c r="AF46" s="37">
        <f t="shared" si="20"/>
        <v>2784176</v>
      </c>
      <c r="AG46" s="38">
        <f t="shared" si="15"/>
        <v>2784176</v>
      </c>
      <c r="AH46" s="31">
        <f t="shared" si="16"/>
        <v>0</v>
      </c>
    </row>
    <row r="47" spans="1:149" ht="15.75" customHeight="1" x14ac:dyDescent="0.25">
      <c r="A47" s="80" t="s">
        <v>55</v>
      </c>
      <c r="B47" s="81"/>
      <c r="C47" s="82"/>
      <c r="D47" s="19">
        <f t="shared" si="0"/>
        <v>67687</v>
      </c>
      <c r="E47" s="8">
        <v>67687</v>
      </c>
      <c r="F47" s="8"/>
      <c r="G47" s="8">
        <f t="shared" si="18"/>
        <v>67687</v>
      </c>
      <c r="H47" s="8">
        <f t="shared" si="9"/>
        <v>69745</v>
      </c>
      <c r="I47" s="8">
        <v>69745</v>
      </c>
      <c r="J47" s="8"/>
      <c r="K47" s="8">
        <f t="shared" si="19"/>
        <v>69745</v>
      </c>
      <c r="L47" s="8">
        <f t="shared" si="1"/>
        <v>75456</v>
      </c>
      <c r="M47" s="8">
        <v>75456</v>
      </c>
      <c r="N47" s="8">
        <f t="shared" si="11"/>
        <v>64513</v>
      </c>
      <c r="O47" s="8">
        <v>64513</v>
      </c>
      <c r="P47" s="8">
        <f t="shared" si="12"/>
        <v>64605</v>
      </c>
      <c r="Q47" s="8">
        <v>64605</v>
      </c>
      <c r="R47" s="8">
        <f t="shared" si="13"/>
        <v>68742</v>
      </c>
      <c r="S47" s="8">
        <v>68742</v>
      </c>
      <c r="T47" s="8">
        <f t="shared" si="2"/>
        <v>65754</v>
      </c>
      <c r="U47" s="8">
        <v>65754</v>
      </c>
      <c r="V47" s="8">
        <f t="shared" si="3"/>
        <v>77713</v>
      </c>
      <c r="W47" s="8">
        <v>77713</v>
      </c>
      <c r="X47" s="8">
        <f t="shared" si="4"/>
        <v>68723</v>
      </c>
      <c r="Y47" s="8">
        <v>68723</v>
      </c>
      <c r="Z47" s="8">
        <f t="shared" si="5"/>
        <v>68742</v>
      </c>
      <c r="AA47" s="8">
        <v>68742</v>
      </c>
      <c r="AB47" s="8">
        <f t="shared" si="6"/>
        <v>76456</v>
      </c>
      <c r="AC47" s="8">
        <v>76456</v>
      </c>
      <c r="AD47" s="8">
        <f t="shared" si="7"/>
        <v>78613</v>
      </c>
      <c r="AE47" s="27">
        <v>78613</v>
      </c>
      <c r="AF47" s="37">
        <f t="shared" si="20"/>
        <v>846749</v>
      </c>
      <c r="AG47" s="38">
        <f t="shared" si="15"/>
        <v>846749</v>
      </c>
      <c r="AH47" s="31">
        <f t="shared" si="16"/>
        <v>0</v>
      </c>
    </row>
    <row r="48" spans="1:149" ht="15.75" customHeight="1" x14ac:dyDescent="0.25">
      <c r="A48" s="77" t="s">
        <v>56</v>
      </c>
      <c r="B48" s="78"/>
      <c r="C48" s="79"/>
      <c r="D48" s="19">
        <f t="shared" si="0"/>
        <v>52121</v>
      </c>
      <c r="E48" s="8">
        <v>52121</v>
      </c>
      <c r="F48" s="8"/>
      <c r="G48" s="8">
        <f t="shared" si="18"/>
        <v>52121</v>
      </c>
      <c r="H48" s="8">
        <f t="shared" si="9"/>
        <v>62712</v>
      </c>
      <c r="I48" s="8">
        <v>62712</v>
      </c>
      <c r="J48" s="8"/>
      <c r="K48" s="8">
        <f t="shared" si="19"/>
        <v>62712</v>
      </c>
      <c r="L48" s="8">
        <f t="shared" si="1"/>
        <v>68745</v>
      </c>
      <c r="M48" s="8">
        <v>68745</v>
      </c>
      <c r="N48" s="8">
        <f t="shared" si="11"/>
        <v>74513</v>
      </c>
      <c r="O48" s="8">
        <v>74513</v>
      </c>
      <c r="P48" s="8">
        <f t="shared" si="12"/>
        <v>52121</v>
      </c>
      <c r="Q48" s="8">
        <v>52121</v>
      </c>
      <c r="R48" s="8">
        <f t="shared" si="13"/>
        <v>66712</v>
      </c>
      <c r="S48" s="8">
        <v>66712</v>
      </c>
      <c r="T48" s="8">
        <f t="shared" si="2"/>
        <v>58745</v>
      </c>
      <c r="U48" s="8">
        <v>58745</v>
      </c>
      <c r="V48" s="8">
        <f t="shared" si="3"/>
        <v>64513</v>
      </c>
      <c r="W48" s="8">
        <v>64513</v>
      </c>
      <c r="X48" s="8">
        <f t="shared" si="4"/>
        <v>52121</v>
      </c>
      <c r="Y48" s="8">
        <v>52121</v>
      </c>
      <c r="Z48" s="8">
        <f t="shared" si="5"/>
        <v>46712</v>
      </c>
      <c r="AA48" s="8">
        <v>46712</v>
      </c>
      <c r="AB48" s="8">
        <f t="shared" si="6"/>
        <v>48745</v>
      </c>
      <c r="AC48" s="8">
        <v>48745</v>
      </c>
      <c r="AD48" s="8">
        <f t="shared" si="7"/>
        <v>64513</v>
      </c>
      <c r="AE48" s="27">
        <v>64513</v>
      </c>
      <c r="AF48" s="37">
        <f t="shared" si="20"/>
        <v>712273</v>
      </c>
      <c r="AG48" s="38">
        <f t="shared" si="15"/>
        <v>712273</v>
      </c>
      <c r="AH48" s="31">
        <f t="shared" si="16"/>
        <v>0</v>
      </c>
    </row>
    <row r="49" spans="1:34" ht="15.75" customHeight="1" x14ac:dyDescent="0.25">
      <c r="A49" s="77" t="s">
        <v>57</v>
      </c>
      <c r="B49" s="78"/>
      <c r="C49" s="79"/>
      <c r="D49" s="19">
        <f t="shared" si="0"/>
        <v>44605</v>
      </c>
      <c r="E49" s="8">
        <v>44605</v>
      </c>
      <c r="F49" s="8"/>
      <c r="G49" s="8">
        <f t="shared" si="18"/>
        <v>44605</v>
      </c>
      <c r="H49" s="8">
        <f t="shared" si="9"/>
        <v>36742</v>
      </c>
      <c r="I49" s="8">
        <v>36742</v>
      </c>
      <c r="J49" s="8"/>
      <c r="K49" s="8">
        <f t="shared" si="19"/>
        <v>36742</v>
      </c>
      <c r="L49" s="8">
        <f t="shared" si="1"/>
        <v>45454</v>
      </c>
      <c r="M49" s="8">
        <v>45454</v>
      </c>
      <c r="N49" s="8">
        <f t="shared" si="11"/>
        <v>54513</v>
      </c>
      <c r="O49" s="8">
        <v>54513</v>
      </c>
      <c r="P49" s="8">
        <f t="shared" si="12"/>
        <v>44605</v>
      </c>
      <c r="Q49" s="8">
        <v>44605</v>
      </c>
      <c r="R49" s="8">
        <f t="shared" si="13"/>
        <v>36742</v>
      </c>
      <c r="S49" s="8">
        <v>36742</v>
      </c>
      <c r="T49" s="8">
        <f t="shared" si="2"/>
        <v>55454</v>
      </c>
      <c r="U49" s="8">
        <v>55454</v>
      </c>
      <c r="V49" s="8">
        <f t="shared" si="3"/>
        <v>36742</v>
      </c>
      <c r="W49" s="8">
        <v>36742</v>
      </c>
      <c r="X49" s="8">
        <f t="shared" si="4"/>
        <v>45454</v>
      </c>
      <c r="Y49" s="8">
        <v>45454</v>
      </c>
      <c r="Z49" s="8">
        <f t="shared" si="5"/>
        <v>64513</v>
      </c>
      <c r="AA49" s="8">
        <v>64513</v>
      </c>
      <c r="AB49" s="8">
        <f t="shared" si="6"/>
        <v>44605</v>
      </c>
      <c r="AC49" s="8">
        <v>44605</v>
      </c>
      <c r="AD49" s="8">
        <f t="shared" si="7"/>
        <v>46742</v>
      </c>
      <c r="AE49" s="27">
        <v>46742</v>
      </c>
      <c r="AF49" s="37">
        <f t="shared" si="20"/>
        <v>556171</v>
      </c>
      <c r="AG49" s="38">
        <f t="shared" si="15"/>
        <v>556171</v>
      </c>
      <c r="AH49" s="31">
        <f t="shared" si="16"/>
        <v>0</v>
      </c>
    </row>
    <row r="50" spans="1:34" ht="21" customHeight="1" x14ac:dyDescent="0.25">
      <c r="A50" s="61" t="s">
        <v>58</v>
      </c>
      <c r="B50" s="62"/>
      <c r="C50" s="63"/>
      <c r="D50" s="19">
        <f t="shared" si="0"/>
        <v>482900</v>
      </c>
      <c r="E50" s="8">
        <v>482900</v>
      </c>
      <c r="F50" s="8">
        <v>6711</v>
      </c>
      <c r="G50" s="8">
        <f t="shared" si="18"/>
        <v>476189</v>
      </c>
      <c r="H50" s="8">
        <f t="shared" si="9"/>
        <v>430887</v>
      </c>
      <c r="I50" s="8">
        <v>430887</v>
      </c>
      <c r="J50" s="8">
        <v>43278.7</v>
      </c>
      <c r="K50" s="8">
        <f t="shared" si="19"/>
        <v>387608.3</v>
      </c>
      <c r="L50" s="8">
        <f t="shared" si="1"/>
        <v>476795</v>
      </c>
      <c r="M50" s="8">
        <v>476795</v>
      </c>
      <c r="N50" s="8">
        <f t="shared" si="11"/>
        <v>434253</v>
      </c>
      <c r="O50" s="8">
        <v>434253</v>
      </c>
      <c r="P50" s="8">
        <f t="shared" si="12"/>
        <v>418841</v>
      </c>
      <c r="Q50" s="8">
        <v>418841</v>
      </c>
      <c r="R50" s="8">
        <f t="shared" si="13"/>
        <v>420096</v>
      </c>
      <c r="S50" s="8">
        <v>420096</v>
      </c>
      <c r="T50" s="8">
        <f t="shared" si="2"/>
        <v>418790</v>
      </c>
      <c r="U50" s="8">
        <v>418790</v>
      </c>
      <c r="V50" s="8">
        <f t="shared" si="3"/>
        <v>437644</v>
      </c>
      <c r="W50" s="8">
        <v>437644</v>
      </c>
      <c r="X50" s="8">
        <f t="shared" si="4"/>
        <v>401957</v>
      </c>
      <c r="Y50" s="8">
        <v>401957</v>
      </c>
      <c r="Z50" s="8">
        <f t="shared" si="5"/>
        <v>634887</v>
      </c>
      <c r="AA50" s="8">
        <v>634887</v>
      </c>
      <c r="AB50" s="8">
        <f t="shared" si="6"/>
        <v>506798</v>
      </c>
      <c r="AC50" s="8">
        <v>506798</v>
      </c>
      <c r="AD50" s="8">
        <f t="shared" si="7"/>
        <v>634253</v>
      </c>
      <c r="AE50" s="27">
        <v>634253</v>
      </c>
      <c r="AF50" s="37">
        <f t="shared" si="20"/>
        <v>5698101</v>
      </c>
      <c r="AG50" s="38">
        <f t="shared" si="15"/>
        <v>5698101</v>
      </c>
      <c r="AH50" s="31">
        <f t="shared" si="16"/>
        <v>6711</v>
      </c>
    </row>
    <row r="51" spans="1:34" ht="15.75" customHeight="1" x14ac:dyDescent="0.25">
      <c r="A51" s="77" t="s">
        <v>59</v>
      </c>
      <c r="B51" s="78"/>
      <c r="C51" s="79"/>
      <c r="D51" s="19">
        <f t="shared" si="0"/>
        <v>6234212</v>
      </c>
      <c r="E51" s="8">
        <f>6234212</f>
        <v>6234212</v>
      </c>
      <c r="F51" s="8"/>
      <c r="G51" s="8">
        <f t="shared" si="18"/>
        <v>6234212</v>
      </c>
      <c r="H51" s="8">
        <f t="shared" si="9"/>
        <v>6865668</v>
      </c>
      <c r="I51" s="8">
        <v>6865668</v>
      </c>
      <c r="J51" s="8">
        <v>375151.44</v>
      </c>
      <c r="K51" s="8">
        <f t="shared" si="19"/>
        <v>6490516.5599999996</v>
      </c>
      <c r="L51" s="8">
        <f t="shared" si="1"/>
        <v>6232943</v>
      </c>
      <c r="M51" s="8">
        <v>6232943</v>
      </c>
      <c r="N51" s="8">
        <f t="shared" si="11"/>
        <v>6384212</v>
      </c>
      <c r="O51" s="8">
        <v>6384212</v>
      </c>
      <c r="P51" s="8">
        <f t="shared" si="12"/>
        <v>6454333</v>
      </c>
      <c r="Q51" s="8">
        <v>6454333</v>
      </c>
      <c r="R51" s="8">
        <f t="shared" si="13"/>
        <v>6224125</v>
      </c>
      <c r="S51" s="8">
        <v>6224125</v>
      </c>
      <c r="T51" s="8">
        <f t="shared" si="2"/>
        <v>6334212</v>
      </c>
      <c r="U51" s="8">
        <v>6334212</v>
      </c>
      <c r="V51" s="8">
        <f t="shared" si="3"/>
        <v>6225476</v>
      </c>
      <c r="W51" s="8">
        <v>6225476</v>
      </c>
      <c r="X51" s="8">
        <f t="shared" si="4"/>
        <v>6816359</v>
      </c>
      <c r="Y51" s="8">
        <v>6816359</v>
      </c>
      <c r="Z51" s="8">
        <f t="shared" si="5"/>
        <v>6945677</v>
      </c>
      <c r="AA51" s="8">
        <v>6945677</v>
      </c>
      <c r="AB51" s="8">
        <f t="shared" si="6"/>
        <v>8434218</v>
      </c>
      <c r="AC51" s="8">
        <v>8434218</v>
      </c>
      <c r="AD51" s="8">
        <f t="shared" si="7"/>
        <v>9148875</v>
      </c>
      <c r="AE51" s="27">
        <v>9148875</v>
      </c>
      <c r="AF51" s="37">
        <f t="shared" si="20"/>
        <v>82300310</v>
      </c>
      <c r="AG51" s="38">
        <f t="shared" si="15"/>
        <v>82300310</v>
      </c>
      <c r="AH51" s="31">
        <f t="shared" si="16"/>
        <v>0</v>
      </c>
    </row>
    <row r="52" spans="1:34" ht="15.75" customHeight="1" x14ac:dyDescent="0.25">
      <c r="A52" s="49" t="s">
        <v>60</v>
      </c>
      <c r="B52" s="50"/>
      <c r="C52" s="51"/>
      <c r="D52" s="19">
        <f t="shared" si="0"/>
        <v>176785</v>
      </c>
      <c r="E52" s="8">
        <v>176785</v>
      </c>
      <c r="F52" s="8"/>
      <c r="G52" s="8">
        <f t="shared" si="18"/>
        <v>176785</v>
      </c>
      <c r="H52" s="8">
        <f t="shared" si="9"/>
        <v>146785</v>
      </c>
      <c r="I52" s="8">
        <v>146785</v>
      </c>
      <c r="J52" s="8"/>
      <c r="K52" s="8">
        <f t="shared" si="19"/>
        <v>146785</v>
      </c>
      <c r="L52" s="8">
        <f t="shared" si="1"/>
        <v>161364</v>
      </c>
      <c r="M52" s="8">
        <v>161364</v>
      </c>
      <c r="N52" s="8">
        <f t="shared" si="11"/>
        <v>176785</v>
      </c>
      <c r="O52" s="8">
        <v>176785</v>
      </c>
      <c r="P52" s="8">
        <f t="shared" si="12"/>
        <v>126664</v>
      </c>
      <c r="Q52" s="8">
        <v>126664</v>
      </c>
      <c r="R52" s="8">
        <f t="shared" si="13"/>
        <v>156785</v>
      </c>
      <c r="S52" s="8">
        <v>156785</v>
      </c>
      <c r="T52" s="8">
        <f t="shared" si="2"/>
        <v>123456</v>
      </c>
      <c r="U52" s="8">
        <v>123456</v>
      </c>
      <c r="V52" s="8">
        <f t="shared" si="3"/>
        <v>161364</v>
      </c>
      <c r="W52" s="8">
        <v>161364</v>
      </c>
      <c r="X52" s="8">
        <f t="shared" si="4"/>
        <v>146785</v>
      </c>
      <c r="Y52" s="8">
        <v>146785</v>
      </c>
      <c r="Z52" s="8">
        <f t="shared" si="5"/>
        <v>126664</v>
      </c>
      <c r="AA52" s="8">
        <v>126664</v>
      </c>
      <c r="AB52" s="8">
        <f t="shared" si="6"/>
        <v>125954</v>
      </c>
      <c r="AC52" s="8">
        <v>125954</v>
      </c>
      <c r="AD52" s="8">
        <f t="shared" si="7"/>
        <v>130548</v>
      </c>
      <c r="AE52" s="27">
        <v>130548</v>
      </c>
      <c r="AF52" s="37">
        <f t="shared" si="20"/>
        <v>1759939</v>
      </c>
      <c r="AG52" s="38">
        <f t="shared" si="15"/>
        <v>1759939</v>
      </c>
      <c r="AH52" s="31">
        <f t="shared" si="16"/>
        <v>0</v>
      </c>
    </row>
    <row r="53" spans="1:34" ht="15.75" customHeight="1" x14ac:dyDescent="0.25">
      <c r="A53" s="49" t="s">
        <v>61</v>
      </c>
      <c r="B53" s="50"/>
      <c r="C53" s="51"/>
      <c r="D53" s="19">
        <f t="shared" si="0"/>
        <v>223698</v>
      </c>
      <c r="E53" s="8">
        <v>223698</v>
      </c>
      <c r="F53" s="8">
        <v>108857.94</v>
      </c>
      <c r="G53" s="8">
        <f t="shared" si="18"/>
        <v>114840.06</v>
      </c>
      <c r="H53" s="8">
        <f t="shared" si="9"/>
        <v>212576</v>
      </c>
      <c r="I53" s="8">
        <v>212576</v>
      </c>
      <c r="J53" s="8">
        <v>94105.46</v>
      </c>
      <c r="K53" s="8">
        <f t="shared" si="19"/>
        <v>118470.54</v>
      </c>
      <c r="L53" s="8">
        <f t="shared" si="1"/>
        <v>243118</v>
      </c>
      <c r="M53" s="8">
        <v>243118</v>
      </c>
      <c r="N53" s="8">
        <f t="shared" si="11"/>
        <v>214257</v>
      </c>
      <c r="O53" s="8">
        <v>214257</v>
      </c>
      <c r="P53" s="8">
        <f t="shared" si="12"/>
        <v>224669</v>
      </c>
      <c r="Q53" s="8">
        <v>224669</v>
      </c>
      <c r="R53" s="8">
        <f t="shared" si="13"/>
        <v>215897</v>
      </c>
      <c r="S53" s="8">
        <v>215897</v>
      </c>
      <c r="T53" s="8">
        <f t="shared" si="2"/>
        <v>225120</v>
      </c>
      <c r="U53" s="8">
        <v>225120</v>
      </c>
      <c r="V53" s="8">
        <f t="shared" si="3"/>
        <v>212458</v>
      </c>
      <c r="W53" s="8">
        <v>212458</v>
      </c>
      <c r="X53" s="8">
        <f t="shared" si="4"/>
        <v>242354</v>
      </c>
      <c r="Y53" s="8">
        <v>242354</v>
      </c>
      <c r="Z53" s="8">
        <f t="shared" si="5"/>
        <v>218201</v>
      </c>
      <c r="AA53" s="8">
        <v>218201</v>
      </c>
      <c r="AB53" s="8">
        <f t="shared" si="6"/>
        <v>234373</v>
      </c>
      <c r="AC53" s="8">
        <v>234373</v>
      </c>
      <c r="AD53" s="8">
        <f t="shared" si="7"/>
        <v>276253</v>
      </c>
      <c r="AE53" s="27">
        <v>276253</v>
      </c>
      <c r="AF53" s="37">
        <f t="shared" si="20"/>
        <v>2742974</v>
      </c>
      <c r="AG53" s="38">
        <f t="shared" si="15"/>
        <v>2742974</v>
      </c>
      <c r="AH53" s="31">
        <f t="shared" si="16"/>
        <v>108857.94</v>
      </c>
    </row>
    <row r="54" spans="1:34" ht="15.75" customHeight="1" x14ac:dyDescent="0.25">
      <c r="A54" s="49" t="s">
        <v>62</v>
      </c>
      <c r="B54" s="50"/>
      <c r="C54" s="51"/>
      <c r="D54" s="19">
        <f t="shared" si="0"/>
        <v>13326</v>
      </c>
      <c r="E54" s="8">
        <v>13326</v>
      </c>
      <c r="F54" s="8"/>
      <c r="G54" s="8">
        <f t="shared" si="18"/>
        <v>13326</v>
      </c>
      <c r="H54" s="8">
        <f t="shared" si="9"/>
        <v>15263</v>
      </c>
      <c r="I54" s="8">
        <v>15263</v>
      </c>
      <c r="J54" s="8"/>
      <c r="K54" s="8">
        <f t="shared" si="19"/>
        <v>15263</v>
      </c>
      <c r="L54" s="8">
        <f t="shared" si="1"/>
        <v>13890</v>
      </c>
      <c r="M54" s="8">
        <v>13890</v>
      </c>
      <c r="N54" s="8">
        <f t="shared" si="11"/>
        <v>13910</v>
      </c>
      <c r="O54" s="8">
        <v>13910</v>
      </c>
      <c r="P54" s="8">
        <f t="shared" si="12"/>
        <v>13326</v>
      </c>
      <c r="Q54" s="8">
        <v>13326</v>
      </c>
      <c r="R54" s="8">
        <f t="shared" si="13"/>
        <v>14263</v>
      </c>
      <c r="S54" s="8">
        <v>14263</v>
      </c>
      <c r="T54" s="8">
        <f t="shared" si="2"/>
        <v>11694</v>
      </c>
      <c r="U54" s="8">
        <v>11694</v>
      </c>
      <c r="V54" s="8">
        <f t="shared" si="3"/>
        <v>12310</v>
      </c>
      <c r="W54" s="8">
        <v>12310</v>
      </c>
      <c r="X54" s="8">
        <f t="shared" si="4"/>
        <v>12780</v>
      </c>
      <c r="Y54" s="8">
        <v>12780</v>
      </c>
      <c r="Z54" s="8">
        <f t="shared" si="5"/>
        <v>13990</v>
      </c>
      <c r="AA54" s="8">
        <v>13990</v>
      </c>
      <c r="AB54" s="8">
        <f t="shared" si="6"/>
        <v>13570</v>
      </c>
      <c r="AC54" s="8">
        <v>13570</v>
      </c>
      <c r="AD54" s="8">
        <f t="shared" si="7"/>
        <v>13678</v>
      </c>
      <c r="AE54" s="27">
        <v>13678</v>
      </c>
      <c r="AF54" s="37">
        <f t="shared" si="20"/>
        <v>162000</v>
      </c>
      <c r="AG54" s="38">
        <f t="shared" si="15"/>
        <v>162000</v>
      </c>
      <c r="AH54" s="31">
        <f t="shared" si="16"/>
        <v>0</v>
      </c>
    </row>
    <row r="55" spans="1:34" ht="15.75" customHeight="1" x14ac:dyDescent="0.25">
      <c r="A55" s="49" t="s">
        <v>63</v>
      </c>
      <c r="B55" s="50"/>
      <c r="C55" s="51"/>
      <c r="D55" s="19">
        <f t="shared" si="0"/>
        <v>34692</v>
      </c>
      <c r="E55" s="8">
        <v>34692</v>
      </c>
      <c r="F55" s="8"/>
      <c r="G55" s="8">
        <f t="shared" si="18"/>
        <v>34692</v>
      </c>
      <c r="H55" s="8">
        <f t="shared" si="9"/>
        <v>32561</v>
      </c>
      <c r="I55" s="8">
        <v>32561</v>
      </c>
      <c r="J55" s="8"/>
      <c r="K55" s="8">
        <f t="shared" si="19"/>
        <v>32561</v>
      </c>
      <c r="L55" s="8">
        <f t="shared" si="1"/>
        <v>34009</v>
      </c>
      <c r="M55" s="8">
        <v>34009</v>
      </c>
      <c r="N55" s="8">
        <f t="shared" si="11"/>
        <v>34146</v>
      </c>
      <c r="O55" s="8">
        <v>34146</v>
      </c>
      <c r="P55" s="8">
        <f t="shared" si="12"/>
        <v>31783</v>
      </c>
      <c r="Q55" s="8">
        <v>31783</v>
      </c>
      <c r="R55" s="8">
        <f t="shared" si="13"/>
        <v>32995</v>
      </c>
      <c r="S55" s="8">
        <v>32995</v>
      </c>
      <c r="T55" s="8">
        <f t="shared" si="2"/>
        <v>33050</v>
      </c>
      <c r="U55" s="8">
        <v>33050</v>
      </c>
      <c r="V55" s="8">
        <f t="shared" si="3"/>
        <v>34245</v>
      </c>
      <c r="W55" s="8">
        <v>34245</v>
      </c>
      <c r="X55" s="8">
        <f t="shared" si="4"/>
        <v>31941</v>
      </c>
      <c r="Y55" s="8">
        <v>31941</v>
      </c>
      <c r="Z55" s="8">
        <f t="shared" si="5"/>
        <v>30345</v>
      </c>
      <c r="AA55" s="8">
        <v>30345</v>
      </c>
      <c r="AB55" s="8">
        <f t="shared" si="6"/>
        <v>24821</v>
      </c>
      <c r="AC55" s="8">
        <v>24821</v>
      </c>
      <c r="AD55" s="8">
        <f t="shared" si="7"/>
        <v>33795</v>
      </c>
      <c r="AE55" s="27">
        <v>33795</v>
      </c>
      <c r="AF55" s="37">
        <f t="shared" si="20"/>
        <v>388383</v>
      </c>
      <c r="AG55" s="38">
        <f t="shared" si="15"/>
        <v>388383</v>
      </c>
      <c r="AH55" s="31">
        <f t="shared" si="16"/>
        <v>0</v>
      </c>
    </row>
    <row r="56" spans="1:34" ht="15.75" customHeight="1" x14ac:dyDescent="0.25">
      <c r="A56" s="49" t="s">
        <v>64</v>
      </c>
      <c r="B56" s="50"/>
      <c r="C56" s="51"/>
      <c r="D56" s="19">
        <f t="shared" si="0"/>
        <v>7433</v>
      </c>
      <c r="E56" s="8">
        <v>7433</v>
      </c>
      <c r="F56" s="8"/>
      <c r="G56" s="8">
        <f t="shared" si="18"/>
        <v>7433</v>
      </c>
      <c r="H56" s="8">
        <f t="shared" si="9"/>
        <v>5433</v>
      </c>
      <c r="I56" s="8">
        <v>5433</v>
      </c>
      <c r="J56" s="8"/>
      <c r="K56" s="8">
        <f t="shared" si="19"/>
        <v>5433</v>
      </c>
      <c r="L56" s="8">
        <f t="shared" si="1"/>
        <v>6265</v>
      </c>
      <c r="M56" s="8">
        <v>6265</v>
      </c>
      <c r="N56" s="8">
        <f t="shared" si="11"/>
        <v>7433</v>
      </c>
      <c r="O56" s="8">
        <v>7433</v>
      </c>
      <c r="P56" s="8">
        <f t="shared" si="12"/>
        <v>6012</v>
      </c>
      <c r="Q56" s="8">
        <v>6012</v>
      </c>
      <c r="R56" s="8">
        <f t="shared" si="13"/>
        <v>5433</v>
      </c>
      <c r="S56" s="8">
        <v>5433</v>
      </c>
      <c r="T56" s="8">
        <f t="shared" si="2"/>
        <v>5258</v>
      </c>
      <c r="U56" s="8">
        <v>5258</v>
      </c>
      <c r="V56" s="8">
        <f t="shared" si="3"/>
        <v>7544</v>
      </c>
      <c r="W56" s="8">
        <v>7544</v>
      </c>
      <c r="X56" s="8">
        <f t="shared" si="4"/>
        <v>4433</v>
      </c>
      <c r="Y56" s="8">
        <v>4433</v>
      </c>
      <c r="Z56" s="8">
        <f t="shared" si="5"/>
        <v>5058</v>
      </c>
      <c r="AA56" s="8">
        <v>5058</v>
      </c>
      <c r="AB56" s="8">
        <f t="shared" si="6"/>
        <v>5885</v>
      </c>
      <c r="AC56" s="8">
        <v>5885</v>
      </c>
      <c r="AD56" s="8">
        <f t="shared" si="7"/>
        <v>6813</v>
      </c>
      <c r="AE56" s="27">
        <v>6813</v>
      </c>
      <c r="AF56" s="37">
        <f t="shared" si="20"/>
        <v>73000</v>
      </c>
      <c r="AG56" s="38">
        <f t="shared" si="15"/>
        <v>73000</v>
      </c>
      <c r="AH56" s="31">
        <f t="shared" si="16"/>
        <v>0</v>
      </c>
    </row>
    <row r="57" spans="1:34" ht="15.75" customHeight="1" x14ac:dyDescent="0.25">
      <c r="A57" s="49" t="s">
        <v>65</v>
      </c>
      <c r="B57" s="50"/>
      <c r="C57" s="51"/>
      <c r="D57" s="19">
        <f t="shared" si="0"/>
        <v>20433</v>
      </c>
      <c r="E57" s="8">
        <v>20433</v>
      </c>
      <c r="F57" s="8">
        <v>97500</v>
      </c>
      <c r="G57" s="8">
        <f t="shared" si="18"/>
        <v>-77067</v>
      </c>
      <c r="H57" s="8">
        <f t="shared" si="9"/>
        <v>24365</v>
      </c>
      <c r="I57" s="8">
        <v>24365</v>
      </c>
      <c r="J57" s="8"/>
      <c r="K57" s="8">
        <f t="shared" si="19"/>
        <v>24365</v>
      </c>
      <c r="L57" s="8">
        <f t="shared" si="1"/>
        <v>27216</v>
      </c>
      <c r="M57" s="8">
        <v>27216</v>
      </c>
      <c r="N57" s="8">
        <f t="shared" si="11"/>
        <v>26893</v>
      </c>
      <c r="O57" s="8">
        <v>26893</v>
      </c>
      <c r="P57" s="8">
        <f t="shared" si="12"/>
        <v>25088</v>
      </c>
      <c r="Q57" s="8">
        <v>25088</v>
      </c>
      <c r="R57" s="8">
        <f t="shared" si="13"/>
        <v>30433</v>
      </c>
      <c r="S57" s="8">
        <v>30433</v>
      </c>
      <c r="T57" s="8">
        <f t="shared" si="2"/>
        <v>24483</v>
      </c>
      <c r="U57" s="8">
        <v>24483</v>
      </c>
      <c r="V57" s="8">
        <f t="shared" si="3"/>
        <v>27433</v>
      </c>
      <c r="W57" s="8">
        <v>27433</v>
      </c>
      <c r="X57" s="8">
        <f t="shared" si="4"/>
        <v>25266</v>
      </c>
      <c r="Y57" s="8">
        <v>25266</v>
      </c>
      <c r="Z57" s="8">
        <f t="shared" si="5"/>
        <v>25347</v>
      </c>
      <c r="AA57" s="8">
        <v>25347</v>
      </c>
      <c r="AB57" s="8">
        <f t="shared" si="6"/>
        <v>28412</v>
      </c>
      <c r="AC57" s="8">
        <v>28412</v>
      </c>
      <c r="AD57" s="8">
        <f t="shared" si="7"/>
        <v>34545</v>
      </c>
      <c r="AE57" s="27">
        <v>34545</v>
      </c>
      <c r="AF57" s="37">
        <f t="shared" si="20"/>
        <v>319914</v>
      </c>
      <c r="AG57" s="38">
        <f t="shared" si="15"/>
        <v>319914</v>
      </c>
      <c r="AH57" s="31">
        <f t="shared" si="16"/>
        <v>97500</v>
      </c>
    </row>
    <row r="58" spans="1:34" ht="15.75" customHeight="1" x14ac:dyDescent="0.25">
      <c r="A58" s="49" t="s">
        <v>66</v>
      </c>
      <c r="B58" s="50"/>
      <c r="C58" s="51"/>
      <c r="D58" s="19">
        <f t="shared" si="0"/>
        <v>64942</v>
      </c>
      <c r="E58" s="8">
        <v>64942</v>
      </c>
      <c r="F58" s="8">
        <v>85500</v>
      </c>
      <c r="G58" s="8">
        <f t="shared" si="18"/>
        <v>-20558</v>
      </c>
      <c r="H58" s="8">
        <f t="shared" si="9"/>
        <v>75421</v>
      </c>
      <c r="I58" s="8">
        <v>75421</v>
      </c>
      <c r="J58" s="8"/>
      <c r="K58" s="8">
        <f t="shared" si="19"/>
        <v>75421</v>
      </c>
      <c r="L58" s="8">
        <f t="shared" si="1"/>
        <v>65841</v>
      </c>
      <c r="M58" s="8">
        <v>65841</v>
      </c>
      <c r="N58" s="8">
        <f t="shared" si="11"/>
        <v>92542</v>
      </c>
      <c r="O58" s="8">
        <v>92542</v>
      </c>
      <c r="P58" s="8">
        <f t="shared" si="12"/>
        <v>88942</v>
      </c>
      <c r="Q58" s="8">
        <v>88942</v>
      </c>
      <c r="R58" s="8">
        <f t="shared" si="13"/>
        <v>85421</v>
      </c>
      <c r="S58" s="8">
        <v>85421</v>
      </c>
      <c r="T58" s="8">
        <f t="shared" si="2"/>
        <v>75841</v>
      </c>
      <c r="U58" s="8">
        <v>75841</v>
      </c>
      <c r="V58" s="8">
        <f t="shared" si="3"/>
        <v>72542</v>
      </c>
      <c r="W58" s="8">
        <v>72542</v>
      </c>
      <c r="X58" s="8">
        <f t="shared" si="4"/>
        <v>84942</v>
      </c>
      <c r="Y58" s="8">
        <v>84942</v>
      </c>
      <c r="Z58" s="8">
        <f t="shared" si="5"/>
        <v>85421</v>
      </c>
      <c r="AA58" s="8">
        <v>85421</v>
      </c>
      <c r="AB58" s="8">
        <f t="shared" si="6"/>
        <v>75841</v>
      </c>
      <c r="AC58" s="8">
        <v>75841</v>
      </c>
      <c r="AD58" s="8">
        <f t="shared" si="7"/>
        <v>85610</v>
      </c>
      <c r="AE58" s="27">
        <v>85610</v>
      </c>
      <c r="AF58" s="37">
        <f t="shared" si="20"/>
        <v>953306</v>
      </c>
      <c r="AG58" s="38">
        <f t="shared" si="15"/>
        <v>953306</v>
      </c>
      <c r="AH58" s="31">
        <f t="shared" si="16"/>
        <v>85500</v>
      </c>
    </row>
    <row r="59" spans="1:34" ht="15.75" customHeight="1" x14ac:dyDescent="0.25">
      <c r="A59" s="49" t="s">
        <v>67</v>
      </c>
      <c r="B59" s="50"/>
      <c r="C59" s="51"/>
      <c r="D59" s="19">
        <f t="shared" si="0"/>
        <v>58987</v>
      </c>
      <c r="E59" s="8">
        <v>58987</v>
      </c>
      <c r="F59" s="8"/>
      <c r="G59" s="8">
        <f t="shared" si="18"/>
        <v>58987</v>
      </c>
      <c r="H59" s="8">
        <f t="shared" si="9"/>
        <v>59583</v>
      </c>
      <c r="I59" s="8">
        <v>59583</v>
      </c>
      <c r="J59" s="8"/>
      <c r="K59" s="8">
        <f t="shared" si="19"/>
        <v>59583</v>
      </c>
      <c r="L59" s="8">
        <f t="shared" si="1"/>
        <v>59792</v>
      </c>
      <c r="M59" s="8">
        <v>59792</v>
      </c>
      <c r="N59" s="8">
        <f t="shared" si="11"/>
        <v>58383</v>
      </c>
      <c r="O59" s="8">
        <v>58383</v>
      </c>
      <c r="P59" s="8">
        <f t="shared" si="12"/>
        <v>59575</v>
      </c>
      <c r="Q59" s="8">
        <v>59575</v>
      </c>
      <c r="R59" s="8">
        <f t="shared" si="13"/>
        <v>58191</v>
      </c>
      <c r="S59" s="8">
        <v>58191</v>
      </c>
      <c r="T59" s="8">
        <f t="shared" si="2"/>
        <v>59096</v>
      </c>
      <c r="U59" s="8">
        <v>59096</v>
      </c>
      <c r="V59" s="8">
        <f t="shared" si="3"/>
        <v>59548</v>
      </c>
      <c r="W59" s="8">
        <v>59548</v>
      </c>
      <c r="X59" s="8">
        <f t="shared" si="4"/>
        <v>58383</v>
      </c>
      <c r="Y59" s="8">
        <v>58383</v>
      </c>
      <c r="Z59" s="8">
        <f t="shared" si="5"/>
        <v>69192</v>
      </c>
      <c r="AA59" s="8">
        <v>69192</v>
      </c>
      <c r="AB59" s="8">
        <f t="shared" si="6"/>
        <v>1064596</v>
      </c>
      <c r="AC59" s="8">
        <v>1064596</v>
      </c>
      <c r="AD59" s="8">
        <f t="shared" si="7"/>
        <v>5261574</v>
      </c>
      <c r="AE59" s="27">
        <v>5261574</v>
      </c>
      <c r="AF59" s="37">
        <f t="shared" si="20"/>
        <v>6926900</v>
      </c>
      <c r="AG59" s="38">
        <f t="shared" si="15"/>
        <v>6926900</v>
      </c>
      <c r="AH59" s="31">
        <f t="shared" si="16"/>
        <v>0</v>
      </c>
    </row>
    <row r="60" spans="1:34" ht="15.75" customHeight="1" x14ac:dyDescent="0.25">
      <c r="A60" s="49" t="s">
        <v>68</v>
      </c>
      <c r="B60" s="50"/>
      <c r="C60" s="51"/>
      <c r="D60" s="19">
        <f t="shared" si="0"/>
        <v>15111</v>
      </c>
      <c r="E60" s="8">
        <v>15111</v>
      </c>
      <c r="F60" s="8"/>
      <c r="G60" s="8">
        <f t="shared" si="18"/>
        <v>15111</v>
      </c>
      <c r="H60" s="8">
        <f t="shared" si="9"/>
        <v>15024</v>
      </c>
      <c r="I60" s="8">
        <v>15024</v>
      </c>
      <c r="J60" s="8"/>
      <c r="K60" s="8">
        <f t="shared" si="19"/>
        <v>15024</v>
      </c>
      <c r="L60" s="8">
        <f t="shared" si="1"/>
        <v>13645</v>
      </c>
      <c r="M60" s="8">
        <v>13645</v>
      </c>
      <c r="N60" s="8">
        <f t="shared" si="11"/>
        <v>14421</v>
      </c>
      <c r="O60" s="8">
        <v>14421</v>
      </c>
      <c r="P60" s="8">
        <f t="shared" si="12"/>
        <v>15423</v>
      </c>
      <c r="Q60" s="8">
        <v>15423</v>
      </c>
      <c r="R60" s="8">
        <f t="shared" si="13"/>
        <v>15263</v>
      </c>
      <c r="S60" s="8">
        <v>15263</v>
      </c>
      <c r="T60" s="8">
        <f t="shared" si="2"/>
        <v>13890</v>
      </c>
      <c r="U60" s="8">
        <v>13890</v>
      </c>
      <c r="V60" s="8">
        <f t="shared" si="3"/>
        <v>13910</v>
      </c>
      <c r="W60" s="8">
        <v>13910</v>
      </c>
      <c r="X60" s="8">
        <f t="shared" si="4"/>
        <v>13784</v>
      </c>
      <c r="Y60" s="8">
        <v>13784</v>
      </c>
      <c r="Z60" s="8">
        <f t="shared" si="5"/>
        <v>14990</v>
      </c>
      <c r="AA60" s="8">
        <v>14990</v>
      </c>
      <c r="AB60" s="8">
        <f t="shared" si="6"/>
        <v>20570</v>
      </c>
      <c r="AC60" s="8">
        <v>20570</v>
      </c>
      <c r="AD60" s="8">
        <f t="shared" si="7"/>
        <v>21412</v>
      </c>
      <c r="AE60" s="27">
        <v>21412</v>
      </c>
      <c r="AF60" s="37">
        <f t="shared" si="20"/>
        <v>187443</v>
      </c>
      <c r="AG60" s="38">
        <f t="shared" si="15"/>
        <v>187443</v>
      </c>
      <c r="AH60" s="31">
        <f t="shared" si="16"/>
        <v>0</v>
      </c>
    </row>
    <row r="61" spans="1:34" ht="15.75" customHeight="1" x14ac:dyDescent="0.25">
      <c r="A61" s="49" t="s">
        <v>69</v>
      </c>
      <c r="B61" s="50"/>
      <c r="C61" s="51"/>
      <c r="D61" s="19">
        <f t="shared" si="0"/>
        <v>1850568</v>
      </c>
      <c r="E61" s="8">
        <v>1850568</v>
      </c>
      <c r="F61" s="8">
        <v>270000</v>
      </c>
      <c r="G61" s="8">
        <f t="shared" si="18"/>
        <v>1580568</v>
      </c>
      <c r="H61" s="8">
        <f t="shared" si="9"/>
        <v>1847086</v>
      </c>
      <c r="I61" s="8">
        <v>1847086</v>
      </c>
      <c r="J61" s="8"/>
      <c r="K61" s="8">
        <f t="shared" si="19"/>
        <v>1847086</v>
      </c>
      <c r="L61" s="8">
        <f t="shared" si="1"/>
        <v>1828532</v>
      </c>
      <c r="M61" s="8">
        <v>1828532</v>
      </c>
      <c r="N61" s="8">
        <f t="shared" si="11"/>
        <v>1858317</v>
      </c>
      <c r="O61" s="8">
        <v>1858317</v>
      </c>
      <c r="P61" s="8">
        <f t="shared" si="12"/>
        <v>1862306</v>
      </c>
      <c r="Q61" s="8">
        <v>1862306</v>
      </c>
      <c r="R61" s="8">
        <f t="shared" si="13"/>
        <v>1800160</v>
      </c>
      <c r="S61" s="8">
        <v>1800160</v>
      </c>
      <c r="T61" s="8">
        <f t="shared" si="2"/>
        <v>1525903</v>
      </c>
      <c r="U61" s="8">
        <v>1525903</v>
      </c>
      <c r="V61" s="8">
        <f t="shared" si="3"/>
        <v>1852700</v>
      </c>
      <c r="W61" s="8">
        <v>1852700</v>
      </c>
      <c r="X61" s="8">
        <f t="shared" si="4"/>
        <v>1383135</v>
      </c>
      <c r="Y61" s="8">
        <v>1383135</v>
      </c>
      <c r="Z61" s="8">
        <f t="shared" si="5"/>
        <v>1480023</v>
      </c>
      <c r="AA61" s="8">
        <v>1480023</v>
      </c>
      <c r="AB61" s="8">
        <f t="shared" si="6"/>
        <v>1801040</v>
      </c>
      <c r="AC61" s="8">
        <v>1801040</v>
      </c>
      <c r="AD61" s="8">
        <f t="shared" si="7"/>
        <v>1699960</v>
      </c>
      <c r="AE61" s="27">
        <v>1699960</v>
      </c>
      <c r="AF61" s="37">
        <f t="shared" si="20"/>
        <v>20789730</v>
      </c>
      <c r="AG61" s="38">
        <f t="shared" si="15"/>
        <v>20789730</v>
      </c>
      <c r="AH61" s="31">
        <f t="shared" si="16"/>
        <v>270000</v>
      </c>
    </row>
    <row r="62" spans="1:34" ht="15.75" customHeight="1" x14ac:dyDescent="0.25">
      <c r="A62" s="49" t="s">
        <v>70</v>
      </c>
      <c r="B62" s="50"/>
      <c r="C62" s="51"/>
      <c r="D62" s="19">
        <f t="shared" si="0"/>
        <v>162897</v>
      </c>
      <c r="E62" s="8">
        <v>162897</v>
      </c>
      <c r="F62" s="8"/>
      <c r="G62" s="8">
        <f t="shared" si="18"/>
        <v>162897</v>
      </c>
      <c r="H62" s="8">
        <f t="shared" si="9"/>
        <v>185862</v>
      </c>
      <c r="I62" s="8">
        <v>185862</v>
      </c>
      <c r="J62" s="8"/>
      <c r="K62" s="8">
        <f t="shared" si="19"/>
        <v>185862</v>
      </c>
      <c r="L62" s="8">
        <f t="shared" si="1"/>
        <v>174366</v>
      </c>
      <c r="M62" s="8">
        <v>174366</v>
      </c>
      <c r="N62" s="8">
        <f t="shared" si="11"/>
        <v>172440</v>
      </c>
      <c r="O62" s="8">
        <v>172440</v>
      </c>
      <c r="P62" s="8">
        <f t="shared" si="12"/>
        <v>182897</v>
      </c>
      <c r="Q62" s="8">
        <v>182897</v>
      </c>
      <c r="R62" s="8">
        <f t="shared" si="13"/>
        <v>195862</v>
      </c>
      <c r="S62" s="8">
        <v>195862</v>
      </c>
      <c r="T62" s="8">
        <f t="shared" si="2"/>
        <v>174366</v>
      </c>
      <c r="U62" s="8">
        <v>174366</v>
      </c>
      <c r="V62" s="8">
        <f t="shared" si="3"/>
        <v>137745</v>
      </c>
      <c r="W62" s="8">
        <v>137745</v>
      </c>
      <c r="X62" s="8">
        <f t="shared" si="4"/>
        <v>170897</v>
      </c>
      <c r="Y62" s="8">
        <v>170897</v>
      </c>
      <c r="Z62" s="8">
        <f t="shared" si="5"/>
        <v>195862</v>
      </c>
      <c r="AA62" s="8">
        <v>195862</v>
      </c>
      <c r="AB62" s="8">
        <f t="shared" si="6"/>
        <v>284366</v>
      </c>
      <c r="AC62" s="8">
        <v>284366</v>
      </c>
      <c r="AD62" s="8">
        <f t="shared" si="7"/>
        <v>272440</v>
      </c>
      <c r="AE62" s="27">
        <v>272440</v>
      </c>
      <c r="AF62" s="37">
        <f t="shared" si="20"/>
        <v>2310000</v>
      </c>
      <c r="AG62" s="38">
        <f t="shared" si="15"/>
        <v>2310000</v>
      </c>
      <c r="AH62" s="31">
        <f t="shared" si="16"/>
        <v>0</v>
      </c>
    </row>
    <row r="63" spans="1:34" ht="15.75" customHeight="1" x14ac:dyDescent="0.25">
      <c r="A63" s="49" t="s">
        <v>71</v>
      </c>
      <c r="B63" s="50"/>
      <c r="C63" s="51"/>
      <c r="D63" s="19">
        <f t="shared" si="0"/>
        <v>224863</v>
      </c>
      <c r="E63" s="8">
        <v>224863</v>
      </c>
      <c r="F63" s="8">
        <v>395700</v>
      </c>
      <c r="G63" s="8">
        <f t="shared" si="18"/>
        <v>-170837</v>
      </c>
      <c r="H63" s="8">
        <f t="shared" si="9"/>
        <v>326163</v>
      </c>
      <c r="I63" s="8">
        <v>326163</v>
      </c>
      <c r="J63" s="8">
        <v>252000</v>
      </c>
      <c r="K63" s="8">
        <f t="shared" si="19"/>
        <v>74163</v>
      </c>
      <c r="L63" s="8">
        <f t="shared" si="1"/>
        <v>323963</v>
      </c>
      <c r="M63" s="8">
        <v>323963</v>
      </c>
      <c r="N63" s="8">
        <f t="shared" si="11"/>
        <v>327253</v>
      </c>
      <c r="O63" s="8">
        <v>327253</v>
      </c>
      <c r="P63" s="8">
        <f t="shared" si="12"/>
        <v>325763</v>
      </c>
      <c r="Q63" s="8">
        <v>325763</v>
      </c>
      <c r="R63" s="8">
        <f t="shared" si="13"/>
        <v>227163</v>
      </c>
      <c r="S63" s="8">
        <v>227163</v>
      </c>
      <c r="T63" s="8">
        <f t="shared" si="2"/>
        <v>327963</v>
      </c>
      <c r="U63" s="8">
        <v>327963</v>
      </c>
      <c r="V63" s="8">
        <f t="shared" si="3"/>
        <v>328221</v>
      </c>
      <c r="W63" s="8">
        <v>328221</v>
      </c>
      <c r="X63" s="8">
        <f t="shared" si="4"/>
        <v>329363</v>
      </c>
      <c r="Y63" s="8">
        <v>329363</v>
      </c>
      <c r="Z63" s="8">
        <f t="shared" si="5"/>
        <v>327702</v>
      </c>
      <c r="AA63" s="8">
        <v>327702</v>
      </c>
      <c r="AB63" s="8">
        <f t="shared" si="6"/>
        <v>399340</v>
      </c>
      <c r="AC63" s="8">
        <v>399340</v>
      </c>
      <c r="AD63" s="8">
        <f t="shared" si="7"/>
        <v>529500</v>
      </c>
      <c r="AE63" s="27">
        <v>529500</v>
      </c>
      <c r="AF63" s="37">
        <f t="shared" si="20"/>
        <v>3997257</v>
      </c>
      <c r="AG63" s="38">
        <f t="shared" si="15"/>
        <v>3997257</v>
      </c>
      <c r="AH63" s="31">
        <f t="shared" si="16"/>
        <v>395700</v>
      </c>
    </row>
    <row r="64" spans="1:34" ht="15.75" customHeight="1" x14ac:dyDescent="0.25">
      <c r="A64" s="49" t="s">
        <v>72</v>
      </c>
      <c r="B64" s="50"/>
      <c r="C64" s="51"/>
      <c r="D64" s="19">
        <f t="shared" si="0"/>
        <v>206874</v>
      </c>
      <c r="E64" s="8">
        <v>206874</v>
      </c>
      <c r="F64" s="8">
        <v>1269720</v>
      </c>
      <c r="G64" s="8">
        <f t="shared" si="18"/>
        <v>-1062846</v>
      </c>
      <c r="H64" s="8">
        <f t="shared" si="9"/>
        <v>203438</v>
      </c>
      <c r="I64" s="8">
        <v>203438</v>
      </c>
      <c r="J64" s="8">
        <v>1278019.03</v>
      </c>
      <c r="K64" s="8">
        <f t="shared" si="19"/>
        <v>-1074581.03</v>
      </c>
      <c r="L64" s="8">
        <f t="shared" si="1"/>
        <v>213258</v>
      </c>
      <c r="M64" s="8">
        <v>213258</v>
      </c>
      <c r="N64" s="8">
        <f t="shared" si="11"/>
        <v>208440</v>
      </c>
      <c r="O64" s="8">
        <v>208440</v>
      </c>
      <c r="P64" s="8">
        <f t="shared" si="12"/>
        <v>203144</v>
      </c>
      <c r="Q64" s="8">
        <v>203144</v>
      </c>
      <c r="R64" s="8">
        <f t="shared" si="13"/>
        <v>215633</v>
      </c>
      <c r="S64" s="8">
        <v>215633</v>
      </c>
      <c r="T64" s="8">
        <f t="shared" si="2"/>
        <v>209652</v>
      </c>
      <c r="U64" s="8">
        <v>209652</v>
      </c>
      <c r="V64" s="8">
        <f t="shared" si="3"/>
        <v>212196</v>
      </c>
      <c r="W64" s="8">
        <v>212196</v>
      </c>
      <c r="X64" s="8">
        <f t="shared" si="4"/>
        <v>254789</v>
      </c>
      <c r="Y64" s="8">
        <v>254789</v>
      </c>
      <c r="Z64" s="8">
        <f t="shared" si="5"/>
        <v>263840</v>
      </c>
      <c r="AA64" s="8">
        <v>263840</v>
      </c>
      <c r="AB64" s="8">
        <f t="shared" si="6"/>
        <v>361019</v>
      </c>
      <c r="AC64" s="8">
        <v>361019</v>
      </c>
      <c r="AD64" s="8">
        <f t="shared" si="7"/>
        <v>306742</v>
      </c>
      <c r="AE64" s="27">
        <v>306742</v>
      </c>
      <c r="AF64" s="37">
        <f t="shared" si="20"/>
        <v>2859025</v>
      </c>
      <c r="AG64" s="38">
        <f t="shared" si="15"/>
        <v>2859025</v>
      </c>
      <c r="AH64" s="31">
        <f t="shared" si="16"/>
        <v>1269720</v>
      </c>
    </row>
    <row r="65" spans="1:34" ht="15.75" customHeight="1" x14ac:dyDescent="0.25">
      <c r="A65" s="49" t="s">
        <v>73</v>
      </c>
      <c r="B65" s="50"/>
      <c r="C65" s="51"/>
      <c r="D65" s="19">
        <f t="shared" si="0"/>
        <v>102754</v>
      </c>
      <c r="E65" s="8">
        <v>102754</v>
      </c>
      <c r="F65" s="8"/>
      <c r="G65" s="8">
        <f t="shared" si="18"/>
        <v>102754</v>
      </c>
      <c r="H65" s="8">
        <f t="shared" si="9"/>
        <v>101754</v>
      </c>
      <c r="I65" s="8">
        <v>101754</v>
      </c>
      <c r="J65" s="8">
        <v>15000</v>
      </c>
      <c r="K65" s="8">
        <f t="shared" si="19"/>
        <v>86754</v>
      </c>
      <c r="L65" s="8">
        <f t="shared" si="1"/>
        <v>100121</v>
      </c>
      <c r="M65" s="8">
        <v>100121</v>
      </c>
      <c r="N65" s="8">
        <f t="shared" si="11"/>
        <v>98504</v>
      </c>
      <c r="O65" s="8">
        <v>98504</v>
      </c>
      <c r="P65" s="8">
        <f t="shared" si="12"/>
        <v>86754</v>
      </c>
      <c r="Q65" s="8">
        <v>86754</v>
      </c>
      <c r="R65" s="8">
        <f t="shared" si="13"/>
        <v>98754</v>
      </c>
      <c r="S65" s="8">
        <v>98754</v>
      </c>
      <c r="T65" s="8">
        <f t="shared" si="2"/>
        <v>87121</v>
      </c>
      <c r="U65" s="8">
        <v>87121</v>
      </c>
      <c r="V65" s="8">
        <f t="shared" si="3"/>
        <v>85404</v>
      </c>
      <c r="W65" s="8">
        <v>85404</v>
      </c>
      <c r="X65" s="8">
        <f t="shared" si="4"/>
        <v>87754</v>
      </c>
      <c r="Y65" s="8">
        <v>87754</v>
      </c>
      <c r="Z65" s="8">
        <f t="shared" si="5"/>
        <v>91354</v>
      </c>
      <c r="AA65" s="8">
        <v>91354</v>
      </c>
      <c r="AB65" s="8">
        <f t="shared" si="6"/>
        <v>82121</v>
      </c>
      <c r="AC65" s="8">
        <v>82121</v>
      </c>
      <c r="AD65" s="8">
        <f t="shared" si="7"/>
        <v>97605</v>
      </c>
      <c r="AE65" s="27">
        <v>97605</v>
      </c>
      <c r="AF65" s="37">
        <f t="shared" si="20"/>
        <v>1120000</v>
      </c>
      <c r="AG65" s="38">
        <f t="shared" si="15"/>
        <v>1120000</v>
      </c>
      <c r="AH65" s="31">
        <f t="shared" si="16"/>
        <v>0</v>
      </c>
    </row>
    <row r="66" spans="1:34" ht="35.25" customHeight="1" x14ac:dyDescent="0.25">
      <c r="A66" s="49" t="s">
        <v>74</v>
      </c>
      <c r="B66" s="50"/>
      <c r="C66" s="51"/>
      <c r="D66" s="19">
        <f t="shared" si="0"/>
        <v>253840</v>
      </c>
      <c r="E66" s="8">
        <v>253840</v>
      </c>
      <c r="F66" s="8"/>
      <c r="G66" s="8">
        <f t="shared" si="18"/>
        <v>253840</v>
      </c>
      <c r="H66" s="8">
        <f t="shared" si="9"/>
        <v>258440</v>
      </c>
      <c r="I66" s="8">
        <v>258440</v>
      </c>
      <c r="J66" s="8"/>
      <c r="K66" s="8">
        <f t="shared" si="19"/>
        <v>258440</v>
      </c>
      <c r="L66" s="8">
        <f t="shared" si="1"/>
        <v>218440</v>
      </c>
      <c r="M66" s="8">
        <v>218440</v>
      </c>
      <c r="N66" s="8">
        <f t="shared" si="11"/>
        <v>229240</v>
      </c>
      <c r="O66" s="8">
        <v>229240</v>
      </c>
      <c r="P66" s="8">
        <f t="shared" si="12"/>
        <v>232740</v>
      </c>
      <c r="Q66" s="8">
        <v>232740</v>
      </c>
      <c r="R66" s="8">
        <f t="shared" si="13"/>
        <v>246540</v>
      </c>
      <c r="S66" s="8">
        <v>246540</v>
      </c>
      <c r="T66" s="8">
        <f t="shared" si="2"/>
        <v>245240</v>
      </c>
      <c r="U66" s="8">
        <v>245240</v>
      </c>
      <c r="V66" s="8">
        <f t="shared" si="3"/>
        <v>246940</v>
      </c>
      <c r="W66" s="8">
        <v>246940</v>
      </c>
      <c r="X66" s="8">
        <f t="shared" si="4"/>
        <v>247860</v>
      </c>
      <c r="Y66" s="8">
        <v>247860</v>
      </c>
      <c r="Z66" s="8">
        <f t="shared" si="5"/>
        <v>247000</v>
      </c>
      <c r="AA66" s="8">
        <v>247000</v>
      </c>
      <c r="AB66" s="8">
        <f t="shared" si="6"/>
        <v>247520</v>
      </c>
      <c r="AC66" s="8">
        <v>247520</v>
      </c>
      <c r="AD66" s="8">
        <f t="shared" si="7"/>
        <v>548650</v>
      </c>
      <c r="AE66" s="27">
        <v>548650</v>
      </c>
      <c r="AF66" s="37">
        <f t="shared" si="20"/>
        <v>3222450</v>
      </c>
      <c r="AG66" s="38">
        <f t="shared" si="15"/>
        <v>3222450</v>
      </c>
      <c r="AH66" s="31">
        <f t="shared" si="16"/>
        <v>0</v>
      </c>
    </row>
    <row r="67" spans="1:34" ht="15.75" x14ac:dyDescent="0.25">
      <c r="A67" s="59" t="s">
        <v>75</v>
      </c>
      <c r="B67" s="60"/>
      <c r="C67" s="60"/>
      <c r="D67" s="20">
        <f t="shared" si="0"/>
        <v>3678588</v>
      </c>
      <c r="E67" s="9">
        <f>+E68+E69+E70+E71+E72+E73+E74+E75+E76+E77+E78+E79+E80+E81+E82+E83+E84+E85+E86+E87+E88</f>
        <v>3678588</v>
      </c>
      <c r="F67" s="9" t="e">
        <f>+F68+F69+F70+F71+F72+F73+F74+F75+F76+F77+F78+F79+F80+F81+F82+F83+F84+F85+F86+#REF!+F87+F88</f>
        <v>#REF!</v>
      </c>
      <c r="G67" s="9" t="e">
        <f>+G88+G87+#REF!+G86+G85+G84+G83+G82+G81+G80+G79+G78+G77+G76+G75+G74+G73+G72+G71+G70+G69+G68</f>
        <v>#REF!</v>
      </c>
      <c r="H67" s="9">
        <f t="shared" si="9"/>
        <v>3645450</v>
      </c>
      <c r="I67" s="9">
        <f>+I68+I69+I70+I71+I72+I73+I74+I75+I76+I77+I78+I79+I80+I81+I82+I83+I84+I85+I86+I87+I88</f>
        <v>3645450</v>
      </c>
      <c r="J67" s="9">
        <f>+J68+J69+J70+J71+J72+J73+J74+J75+J76+J77+J78+J79+J80+J81+J82+J83+J84+J85+J86+J87+J88</f>
        <v>2341314.6</v>
      </c>
      <c r="K67" s="9" t="e">
        <f>+K88+K87+#REF!+K86+K85+K84+K83+K82+K81+K80+K79+K78+K77+K76+K75+K74+K73+K72+K71+K70+K69+K68</f>
        <v>#REF!</v>
      </c>
      <c r="L67" s="9">
        <f t="shared" si="1"/>
        <v>3620361</v>
      </c>
      <c r="M67" s="9">
        <f>+M68+M69+M70+M71+M72+M73+M74+M75+M76+M77+M78+M79+M80+M81+M82+M83+M84+M85+M86+M87+M88</f>
        <v>3620361</v>
      </c>
      <c r="N67" s="9">
        <f t="shared" si="11"/>
        <v>3829797</v>
      </c>
      <c r="O67" s="9">
        <f>+O68+O69+O70+O71+O72+O73+O74+O75+O76+O77+O78+O79+O80+O81+O82+O83+O84+O85+O86+O87+O88</f>
        <v>3829797</v>
      </c>
      <c r="P67" s="9">
        <f t="shared" si="12"/>
        <v>3694514</v>
      </c>
      <c r="Q67" s="9">
        <f>+Q68+Q69+Q70+Q71+Q72+Q73+Q74+Q75+Q76+Q77+Q78+Q79+Q80+Q81+Q82+Q83+Q84+Q85+Q86+Q87+Q88</f>
        <v>3694514</v>
      </c>
      <c r="R67" s="9">
        <f t="shared" si="13"/>
        <v>3779986</v>
      </c>
      <c r="S67" s="9">
        <f>+S68+S69+S70+S71+S72+S73+S74+S75+S76+S77+S78+S79+S80+S81+S82+S83+S84+S85+S86+S87+S88</f>
        <v>3779986</v>
      </c>
      <c r="T67" s="9">
        <f t="shared" si="2"/>
        <v>4235006</v>
      </c>
      <c r="U67" s="9">
        <f>+U68+U69+U70+U71+U72+U73+U74+U75+U76+U77+U78+U79+U80+U81+U82+U83+U84+U85+U86+U87+U88</f>
        <v>4235006</v>
      </c>
      <c r="V67" s="9">
        <f t="shared" si="3"/>
        <v>4309499</v>
      </c>
      <c r="W67" s="9">
        <f>+W68+W69+W70+W71+W72+W73+W74+W75+W76+W77+W78+W79+W80+W81+W82+W83+W84+W85+W86+W87+W88</f>
        <v>4309499</v>
      </c>
      <c r="X67" s="9">
        <f t="shared" si="4"/>
        <v>4203591</v>
      </c>
      <c r="Y67" s="9">
        <f>+Y68+Y69+Y70+Y71+Y72+Y73+Y74+Y75+Y76+Y77+Y78+Y79+Y80+Y81+Y82+Y83+Y84+Y85+Y86+Y87+Y88</f>
        <v>4203591</v>
      </c>
      <c r="Z67" s="9">
        <f t="shared" si="5"/>
        <v>3750791</v>
      </c>
      <c r="AA67" s="9">
        <f>+AA68+AA69+AA70+AA71+AA72+AA73+AA74+AA75+AA76+AA77+AA78+AA79+AA80+AA81+AA82+AA83+AA84+AA85+AA86+AA87+AA88</f>
        <v>3750791</v>
      </c>
      <c r="AB67" s="9">
        <f t="shared" si="6"/>
        <v>4926368</v>
      </c>
      <c r="AC67" s="9">
        <f>+AC68+AC69+AC70+AC71+AC72+AC73+AC74+AC75+AC76+AC77+AC78+AC79+AC80+AC81+AC82+AC83+AC84+AC85+AC86+AC87+AC88</f>
        <v>4926368</v>
      </c>
      <c r="AD67" s="9">
        <f t="shared" si="7"/>
        <v>5730263</v>
      </c>
      <c r="AE67" s="28">
        <f>+AE68+AE69+AE70+AE71+AE72+AE73+AE74+AE75+AE76+AE77+AE78+AE79+AE80+AE81+AE82+AE83+AE84+AE85+AE86+AE87+AE88</f>
        <v>5730263</v>
      </c>
      <c r="AF67" s="39">
        <f>+SUM(AF68:AF88)</f>
        <v>49404214</v>
      </c>
      <c r="AG67" s="40">
        <f>SUM(AG68:AG88)</f>
        <v>49404214</v>
      </c>
      <c r="AH67" s="32">
        <f>SUM(AH68:AH88)</f>
        <v>986845</v>
      </c>
    </row>
    <row r="68" spans="1:34" ht="15.75" x14ac:dyDescent="0.25">
      <c r="A68" s="49" t="s">
        <v>76</v>
      </c>
      <c r="B68" s="50"/>
      <c r="C68" s="51"/>
      <c r="D68" s="19">
        <f t="shared" si="0"/>
        <v>1211885</v>
      </c>
      <c r="E68" s="8">
        <v>1211885</v>
      </c>
      <c r="F68" s="8">
        <v>134072</v>
      </c>
      <c r="G68" s="8">
        <f t="shared" ref="G68:G88" si="21">+E68-F68</f>
        <v>1077813</v>
      </c>
      <c r="H68" s="8">
        <f t="shared" si="9"/>
        <v>1310558</v>
      </c>
      <c r="I68" s="8">
        <v>1310558</v>
      </c>
      <c r="J68" s="8"/>
      <c r="K68" s="8">
        <f t="shared" ref="K68:K88" si="22">+I68-J68</f>
        <v>1310558</v>
      </c>
      <c r="L68" s="8">
        <f t="shared" si="1"/>
        <v>1252547</v>
      </c>
      <c r="M68" s="8">
        <v>1252547</v>
      </c>
      <c r="N68" s="8">
        <f t="shared" si="11"/>
        <v>1347589</v>
      </c>
      <c r="O68" s="8">
        <v>1347589</v>
      </c>
      <c r="P68" s="8">
        <f t="shared" si="12"/>
        <v>1214673</v>
      </c>
      <c r="Q68" s="8">
        <v>1214673</v>
      </c>
      <c r="R68" s="8">
        <f t="shared" si="13"/>
        <v>1210528</v>
      </c>
      <c r="S68" s="8">
        <v>1210528</v>
      </c>
      <c r="T68" s="8">
        <f t="shared" si="2"/>
        <v>1381885</v>
      </c>
      <c r="U68" s="8">
        <v>1381885</v>
      </c>
      <c r="V68" s="8">
        <f t="shared" si="3"/>
        <v>1453826</v>
      </c>
      <c r="W68" s="8">
        <v>1453826</v>
      </c>
      <c r="X68" s="8">
        <f t="shared" si="4"/>
        <v>1254789</v>
      </c>
      <c r="Y68" s="8">
        <v>1254789</v>
      </c>
      <c r="Z68" s="8">
        <f t="shared" si="5"/>
        <v>1175423</v>
      </c>
      <c r="AA68" s="8">
        <v>1175423</v>
      </c>
      <c r="AB68" s="8">
        <f t="shared" si="6"/>
        <v>1866224</v>
      </c>
      <c r="AC68" s="8">
        <v>1866224</v>
      </c>
      <c r="AD68" s="8">
        <f t="shared" si="7"/>
        <v>1975816</v>
      </c>
      <c r="AE68" s="27">
        <v>1975816</v>
      </c>
      <c r="AF68" s="37">
        <f t="shared" si="20"/>
        <v>16655743</v>
      </c>
      <c r="AG68" s="38">
        <f t="shared" si="15"/>
        <v>16655743</v>
      </c>
      <c r="AH68" s="31">
        <f t="shared" si="16"/>
        <v>134072</v>
      </c>
    </row>
    <row r="69" spans="1:34" ht="15.75" x14ac:dyDescent="0.25">
      <c r="A69" s="49" t="s">
        <v>77</v>
      </c>
      <c r="B69" s="50"/>
      <c r="C69" s="51"/>
      <c r="D69" s="19">
        <f t="shared" si="0"/>
        <v>201628</v>
      </c>
      <c r="E69" s="8">
        <v>201628</v>
      </c>
      <c r="F69" s="8"/>
      <c r="G69" s="8">
        <f t="shared" si="21"/>
        <v>201628</v>
      </c>
      <c r="H69" s="8">
        <f t="shared" si="9"/>
        <v>200887</v>
      </c>
      <c r="I69" s="8">
        <v>200887</v>
      </c>
      <c r="J69" s="8"/>
      <c r="K69" s="8">
        <f t="shared" si="22"/>
        <v>200887</v>
      </c>
      <c r="L69" s="8">
        <f t="shared" si="1"/>
        <v>302195</v>
      </c>
      <c r="M69" s="8">
        <v>302195</v>
      </c>
      <c r="N69" s="8">
        <f t="shared" si="11"/>
        <v>304253</v>
      </c>
      <c r="O69" s="8">
        <v>304253</v>
      </c>
      <c r="P69" s="8">
        <f t="shared" si="12"/>
        <v>218841</v>
      </c>
      <c r="Q69" s="8">
        <v>218841</v>
      </c>
      <c r="R69" s="8">
        <f t="shared" si="13"/>
        <v>320096</v>
      </c>
      <c r="S69" s="8">
        <v>320096</v>
      </c>
      <c r="T69" s="8">
        <f t="shared" si="2"/>
        <v>318720</v>
      </c>
      <c r="U69" s="8">
        <v>318720</v>
      </c>
      <c r="V69" s="8">
        <f t="shared" si="3"/>
        <v>337624</v>
      </c>
      <c r="W69" s="8">
        <v>337624</v>
      </c>
      <c r="X69" s="8">
        <f t="shared" si="4"/>
        <v>355057</v>
      </c>
      <c r="Y69" s="8">
        <v>355057</v>
      </c>
      <c r="Z69" s="8">
        <f t="shared" si="5"/>
        <v>387648</v>
      </c>
      <c r="AA69" s="8">
        <v>387648</v>
      </c>
      <c r="AB69" s="8">
        <f t="shared" si="6"/>
        <v>810798</v>
      </c>
      <c r="AC69" s="8">
        <v>810798</v>
      </c>
      <c r="AD69" s="8">
        <f t="shared" si="7"/>
        <v>942253</v>
      </c>
      <c r="AE69" s="27">
        <v>942253</v>
      </c>
      <c r="AF69" s="37">
        <f t="shared" si="20"/>
        <v>4700000</v>
      </c>
      <c r="AG69" s="38">
        <f t="shared" si="15"/>
        <v>4700000</v>
      </c>
      <c r="AH69" s="31">
        <f t="shared" si="16"/>
        <v>0</v>
      </c>
    </row>
    <row r="70" spans="1:34" ht="15.75" x14ac:dyDescent="0.25">
      <c r="A70" s="49" t="s">
        <v>78</v>
      </c>
      <c r="B70" s="50"/>
      <c r="C70" s="51"/>
      <c r="D70" s="19">
        <f t="shared" ref="D70:D100" si="23">+E70</f>
        <v>89523</v>
      </c>
      <c r="E70" s="8">
        <v>89523</v>
      </c>
      <c r="F70" s="8"/>
      <c r="G70" s="8">
        <f t="shared" si="21"/>
        <v>89523</v>
      </c>
      <c r="H70" s="8">
        <f t="shared" si="9"/>
        <v>85648</v>
      </c>
      <c r="I70" s="8">
        <v>85648</v>
      </c>
      <c r="J70" s="8"/>
      <c r="K70" s="8">
        <f t="shared" si="22"/>
        <v>85648</v>
      </c>
      <c r="L70" s="8">
        <f t="shared" ref="L70:L100" si="24">+M70</f>
        <v>84736</v>
      </c>
      <c r="M70" s="8">
        <v>84736</v>
      </c>
      <c r="N70" s="8">
        <f t="shared" ref="N70:N100" si="25">+O70</f>
        <v>86654</v>
      </c>
      <c r="O70" s="8">
        <v>86654</v>
      </c>
      <c r="P70" s="8">
        <f t="shared" si="12"/>
        <v>88726</v>
      </c>
      <c r="Q70" s="8">
        <v>88726</v>
      </c>
      <c r="R70" s="8">
        <f t="shared" si="13"/>
        <v>87421</v>
      </c>
      <c r="S70" s="8">
        <v>87421</v>
      </c>
      <c r="T70" s="8">
        <f t="shared" ref="T70:T100" si="26">+U70</f>
        <v>89743</v>
      </c>
      <c r="U70" s="8">
        <v>89743</v>
      </c>
      <c r="V70" s="8">
        <f t="shared" ref="V70:V100" si="27">+W70</f>
        <v>90112</v>
      </c>
      <c r="W70" s="8">
        <v>90112</v>
      </c>
      <c r="X70" s="8">
        <f t="shared" ref="X70:X100" si="28">+Y70</f>
        <v>90125</v>
      </c>
      <c r="Y70" s="8">
        <v>90125</v>
      </c>
      <c r="Z70" s="8">
        <f t="shared" ref="Z70:Z100" si="29">+AA70</f>
        <v>89654</v>
      </c>
      <c r="AA70" s="8">
        <v>89654</v>
      </c>
      <c r="AB70" s="8">
        <f t="shared" ref="AB70:AB100" si="30">+AC70</f>
        <v>88542</v>
      </c>
      <c r="AC70" s="8">
        <v>88542</v>
      </c>
      <c r="AD70" s="8">
        <f t="shared" ref="AD70:AD100" si="31">+AE70</f>
        <v>89367</v>
      </c>
      <c r="AE70" s="27">
        <v>89367</v>
      </c>
      <c r="AF70" s="37">
        <f t="shared" si="20"/>
        <v>1060251</v>
      </c>
      <c r="AG70" s="38">
        <f t="shared" si="15"/>
        <v>1060251</v>
      </c>
      <c r="AH70" s="31">
        <f t="shared" si="16"/>
        <v>0</v>
      </c>
    </row>
    <row r="71" spans="1:34" ht="15.75" x14ac:dyDescent="0.25">
      <c r="A71" s="49" t="s">
        <v>79</v>
      </c>
      <c r="B71" s="50"/>
      <c r="C71" s="51"/>
      <c r="D71" s="19">
        <f t="shared" si="23"/>
        <v>5113</v>
      </c>
      <c r="E71" s="8">
        <v>5113</v>
      </c>
      <c r="F71" s="8"/>
      <c r="G71" s="8">
        <f t="shared" si="21"/>
        <v>5113</v>
      </c>
      <c r="H71" s="8">
        <f t="shared" ref="H71:H100" si="32">+I71</f>
        <v>5108</v>
      </c>
      <c r="I71" s="8">
        <v>5108</v>
      </c>
      <c r="J71" s="8"/>
      <c r="K71" s="8">
        <f t="shared" si="22"/>
        <v>5108</v>
      </c>
      <c r="L71" s="8">
        <f t="shared" si="24"/>
        <v>6107</v>
      </c>
      <c r="M71" s="8">
        <v>6107</v>
      </c>
      <c r="N71" s="8">
        <f t="shared" si="25"/>
        <v>6113</v>
      </c>
      <c r="O71" s="8">
        <v>6113</v>
      </c>
      <c r="P71" s="8">
        <f t="shared" ref="P71:P100" si="33">+Q71</f>
        <v>6232</v>
      </c>
      <c r="Q71" s="8">
        <v>6232</v>
      </c>
      <c r="R71" s="8">
        <f t="shared" ref="R71:R100" si="34">+S71</f>
        <v>5113</v>
      </c>
      <c r="S71" s="8">
        <v>5113</v>
      </c>
      <c r="T71" s="8">
        <f t="shared" si="26"/>
        <v>7026</v>
      </c>
      <c r="U71" s="8">
        <v>7026</v>
      </c>
      <c r="V71" s="8">
        <f t="shared" si="27"/>
        <v>5108</v>
      </c>
      <c r="W71" s="8">
        <v>5108</v>
      </c>
      <c r="X71" s="8">
        <f t="shared" si="28"/>
        <v>6027</v>
      </c>
      <c r="Y71" s="8">
        <v>6027</v>
      </c>
      <c r="Z71" s="8">
        <f t="shared" si="29"/>
        <v>6113</v>
      </c>
      <c r="AA71" s="8">
        <v>6113</v>
      </c>
      <c r="AB71" s="8">
        <f t="shared" si="30"/>
        <v>6232</v>
      </c>
      <c r="AC71" s="8">
        <v>6232</v>
      </c>
      <c r="AD71" s="8">
        <f t="shared" si="31"/>
        <v>5653</v>
      </c>
      <c r="AE71" s="27">
        <v>5653</v>
      </c>
      <c r="AF71" s="37">
        <f t="shared" si="20"/>
        <v>69945</v>
      </c>
      <c r="AG71" s="38">
        <f t="shared" si="15"/>
        <v>69945</v>
      </c>
      <c r="AH71" s="31">
        <f t="shared" si="16"/>
        <v>0</v>
      </c>
    </row>
    <row r="72" spans="1:34" ht="15.75" x14ac:dyDescent="0.25">
      <c r="A72" s="49" t="s">
        <v>80</v>
      </c>
      <c r="B72" s="50"/>
      <c r="C72" s="51"/>
      <c r="D72" s="19">
        <f t="shared" si="23"/>
        <v>27216</v>
      </c>
      <c r="E72" s="8">
        <v>27216</v>
      </c>
      <c r="F72" s="8"/>
      <c r="G72" s="8">
        <f t="shared" si="21"/>
        <v>27216</v>
      </c>
      <c r="H72" s="8">
        <f t="shared" si="32"/>
        <v>25392</v>
      </c>
      <c r="I72" s="8">
        <v>25392</v>
      </c>
      <c r="J72" s="8"/>
      <c r="K72" s="8">
        <f t="shared" si="22"/>
        <v>25392</v>
      </c>
      <c r="L72" s="8">
        <f t="shared" si="24"/>
        <v>24683</v>
      </c>
      <c r="M72" s="8">
        <v>24683</v>
      </c>
      <c r="N72" s="8">
        <f t="shared" si="25"/>
        <v>23547</v>
      </c>
      <c r="O72" s="8">
        <v>23547</v>
      </c>
      <c r="P72" s="8">
        <f t="shared" si="33"/>
        <v>26520</v>
      </c>
      <c r="Q72" s="8">
        <v>26520</v>
      </c>
      <c r="R72" s="8">
        <f t="shared" si="34"/>
        <v>25793</v>
      </c>
      <c r="S72" s="8">
        <v>25793</v>
      </c>
      <c r="T72" s="8">
        <f t="shared" si="26"/>
        <v>28226</v>
      </c>
      <c r="U72" s="8">
        <v>28226</v>
      </c>
      <c r="V72" s="8">
        <f t="shared" si="27"/>
        <v>26478</v>
      </c>
      <c r="W72" s="8">
        <v>26478</v>
      </c>
      <c r="X72" s="8">
        <f t="shared" si="28"/>
        <v>25980</v>
      </c>
      <c r="Y72" s="8">
        <v>25980</v>
      </c>
      <c r="Z72" s="8">
        <f t="shared" si="29"/>
        <v>26147</v>
      </c>
      <c r="AA72" s="8">
        <v>26147</v>
      </c>
      <c r="AB72" s="8">
        <f t="shared" si="30"/>
        <v>27223</v>
      </c>
      <c r="AC72" s="8">
        <v>27223</v>
      </c>
      <c r="AD72" s="8">
        <f t="shared" si="31"/>
        <v>26879</v>
      </c>
      <c r="AE72" s="27">
        <v>26879</v>
      </c>
      <c r="AF72" s="37">
        <f t="shared" si="20"/>
        <v>314084</v>
      </c>
      <c r="AG72" s="38">
        <f t="shared" si="15"/>
        <v>314084</v>
      </c>
      <c r="AH72" s="31">
        <f t="shared" si="16"/>
        <v>0</v>
      </c>
    </row>
    <row r="73" spans="1:34" ht="15.75" x14ac:dyDescent="0.25">
      <c r="A73" s="49" t="s">
        <v>81</v>
      </c>
      <c r="B73" s="50"/>
      <c r="C73" s="51"/>
      <c r="D73" s="19">
        <f t="shared" si="23"/>
        <v>203507</v>
      </c>
      <c r="E73" s="8">
        <v>203507</v>
      </c>
      <c r="F73" s="8"/>
      <c r="G73" s="8">
        <f t="shared" si="21"/>
        <v>203507</v>
      </c>
      <c r="H73" s="8">
        <f t="shared" si="32"/>
        <v>204119</v>
      </c>
      <c r="I73" s="8">
        <v>204119</v>
      </c>
      <c r="J73" s="8"/>
      <c r="K73" s="8">
        <f t="shared" si="22"/>
        <v>204119</v>
      </c>
      <c r="L73" s="8">
        <f t="shared" si="24"/>
        <v>206241</v>
      </c>
      <c r="M73" s="8">
        <v>206241</v>
      </c>
      <c r="N73" s="8">
        <f t="shared" si="25"/>
        <v>205478</v>
      </c>
      <c r="O73" s="8">
        <v>205478</v>
      </c>
      <c r="P73" s="8">
        <f t="shared" si="33"/>
        <v>203521</v>
      </c>
      <c r="Q73" s="8">
        <v>203521</v>
      </c>
      <c r="R73" s="8">
        <f t="shared" si="34"/>
        <v>200965</v>
      </c>
      <c r="S73" s="8">
        <v>200965</v>
      </c>
      <c r="T73" s="8">
        <f t="shared" si="26"/>
        <v>202543</v>
      </c>
      <c r="U73" s="8">
        <v>202543</v>
      </c>
      <c r="V73" s="8">
        <f t="shared" si="27"/>
        <v>204357</v>
      </c>
      <c r="W73" s="8">
        <v>204357</v>
      </c>
      <c r="X73" s="8">
        <f t="shared" si="28"/>
        <v>207124</v>
      </c>
      <c r="Y73" s="8">
        <v>207124</v>
      </c>
      <c r="Z73" s="8">
        <f t="shared" si="29"/>
        <v>206227</v>
      </c>
      <c r="AA73" s="8">
        <v>206227</v>
      </c>
      <c r="AB73" s="8">
        <f t="shared" si="30"/>
        <v>386542</v>
      </c>
      <c r="AC73" s="8">
        <v>386542</v>
      </c>
      <c r="AD73" s="8">
        <f t="shared" si="31"/>
        <v>404851</v>
      </c>
      <c r="AE73" s="27">
        <v>404851</v>
      </c>
      <c r="AF73" s="37">
        <f t="shared" si="20"/>
        <v>2835475</v>
      </c>
      <c r="AG73" s="38">
        <f t="shared" si="15"/>
        <v>2835475</v>
      </c>
      <c r="AH73" s="31">
        <f t="shared" si="16"/>
        <v>0</v>
      </c>
    </row>
    <row r="74" spans="1:34" ht="15.75" x14ac:dyDescent="0.25">
      <c r="A74" s="49" t="s">
        <v>82</v>
      </c>
      <c r="B74" s="50"/>
      <c r="C74" s="51"/>
      <c r="D74" s="19">
        <f t="shared" si="23"/>
        <v>5645</v>
      </c>
      <c r="E74" s="8">
        <v>5645</v>
      </c>
      <c r="F74" s="8"/>
      <c r="G74" s="8">
        <f t="shared" si="21"/>
        <v>5645</v>
      </c>
      <c r="H74" s="8">
        <f t="shared" si="32"/>
        <v>5453</v>
      </c>
      <c r="I74" s="8">
        <v>5453</v>
      </c>
      <c r="J74" s="8"/>
      <c r="K74" s="8">
        <f t="shared" si="22"/>
        <v>5453</v>
      </c>
      <c r="L74" s="8">
        <f t="shared" si="24"/>
        <v>5987</v>
      </c>
      <c r="M74" s="8">
        <v>5987</v>
      </c>
      <c r="N74" s="8">
        <f t="shared" si="25"/>
        <v>5699</v>
      </c>
      <c r="O74" s="8">
        <v>5699</v>
      </c>
      <c r="P74" s="8">
        <f t="shared" si="33"/>
        <v>5345</v>
      </c>
      <c r="Q74" s="8">
        <v>5345</v>
      </c>
      <c r="R74" s="8">
        <f t="shared" si="34"/>
        <v>5264</v>
      </c>
      <c r="S74" s="8">
        <v>5264</v>
      </c>
      <c r="T74" s="8">
        <f t="shared" si="26"/>
        <v>5954</v>
      </c>
      <c r="U74" s="8">
        <v>5954</v>
      </c>
      <c r="V74" s="8">
        <f t="shared" si="27"/>
        <v>5862</v>
      </c>
      <c r="W74" s="8">
        <v>5862</v>
      </c>
      <c r="X74" s="8">
        <f t="shared" si="28"/>
        <v>5916</v>
      </c>
      <c r="Y74" s="8">
        <v>5916</v>
      </c>
      <c r="Z74" s="8">
        <f t="shared" si="29"/>
        <v>5348</v>
      </c>
      <c r="AA74" s="8">
        <v>5348</v>
      </c>
      <c r="AB74" s="8">
        <f t="shared" si="30"/>
        <v>5129</v>
      </c>
      <c r="AC74" s="8">
        <v>5129</v>
      </c>
      <c r="AD74" s="8">
        <f t="shared" si="31"/>
        <v>5398</v>
      </c>
      <c r="AE74" s="27">
        <v>5398</v>
      </c>
      <c r="AF74" s="37">
        <f t="shared" si="20"/>
        <v>67000</v>
      </c>
      <c r="AG74" s="38">
        <f t="shared" ref="AG74:AG88" si="35">+E74+I74+M74+O74+Q74+S74+U74+W74+Y74+AA74+AC74+AE74</f>
        <v>67000</v>
      </c>
      <c r="AH74" s="31">
        <f t="shared" ref="AH74:AH99" si="36">+F74</f>
        <v>0</v>
      </c>
    </row>
    <row r="75" spans="1:34" ht="15.75" x14ac:dyDescent="0.25">
      <c r="A75" s="49" t="s">
        <v>83</v>
      </c>
      <c r="B75" s="50"/>
      <c r="C75" s="51"/>
      <c r="D75" s="19">
        <f t="shared" si="23"/>
        <v>19897</v>
      </c>
      <c r="E75" s="8">
        <v>19897</v>
      </c>
      <c r="F75" s="8"/>
      <c r="G75" s="8">
        <f t="shared" si="21"/>
        <v>19897</v>
      </c>
      <c r="H75" s="8">
        <f t="shared" si="32"/>
        <v>20023</v>
      </c>
      <c r="I75" s="8">
        <v>20023</v>
      </c>
      <c r="J75" s="8"/>
      <c r="K75" s="8">
        <f t="shared" si="22"/>
        <v>20023</v>
      </c>
      <c r="L75" s="8">
        <f t="shared" si="24"/>
        <v>20174</v>
      </c>
      <c r="M75" s="8">
        <v>20174</v>
      </c>
      <c r="N75" s="8">
        <f t="shared" si="25"/>
        <v>19248</v>
      </c>
      <c r="O75" s="8">
        <v>19248</v>
      </c>
      <c r="P75" s="8">
        <f t="shared" si="33"/>
        <v>17658</v>
      </c>
      <c r="Q75" s="8">
        <v>17658</v>
      </c>
      <c r="R75" s="8">
        <f t="shared" si="34"/>
        <v>17987</v>
      </c>
      <c r="S75" s="8">
        <v>17987</v>
      </c>
      <c r="T75" s="8">
        <f t="shared" si="26"/>
        <v>18879</v>
      </c>
      <c r="U75" s="8">
        <v>18879</v>
      </c>
      <c r="V75" s="8">
        <f t="shared" si="27"/>
        <v>18257</v>
      </c>
      <c r="W75" s="8">
        <v>18257</v>
      </c>
      <c r="X75" s="8">
        <f t="shared" si="28"/>
        <v>12588</v>
      </c>
      <c r="Y75" s="8">
        <v>12588</v>
      </c>
      <c r="Z75" s="8">
        <f t="shared" si="29"/>
        <v>19982</v>
      </c>
      <c r="AA75" s="8">
        <v>19982</v>
      </c>
      <c r="AB75" s="8">
        <f t="shared" si="30"/>
        <v>18021</v>
      </c>
      <c r="AC75" s="8">
        <v>18021</v>
      </c>
      <c r="AD75" s="8">
        <f t="shared" si="31"/>
        <v>17118</v>
      </c>
      <c r="AE75" s="27">
        <v>17118</v>
      </c>
      <c r="AF75" s="37">
        <f t="shared" si="20"/>
        <v>219832</v>
      </c>
      <c r="AG75" s="38">
        <f t="shared" si="35"/>
        <v>219832</v>
      </c>
      <c r="AH75" s="31">
        <f t="shared" si="36"/>
        <v>0</v>
      </c>
    </row>
    <row r="76" spans="1:34" ht="15.75" x14ac:dyDescent="0.25">
      <c r="A76" s="49" t="s">
        <v>84</v>
      </c>
      <c r="B76" s="50"/>
      <c r="C76" s="51"/>
      <c r="D76" s="19">
        <f t="shared" si="23"/>
        <v>135000</v>
      </c>
      <c r="E76" s="8">
        <v>135000</v>
      </c>
      <c r="F76" s="8">
        <v>5600</v>
      </c>
      <c r="G76" s="8">
        <f t="shared" si="21"/>
        <v>129400</v>
      </c>
      <c r="H76" s="8">
        <f t="shared" si="32"/>
        <v>135000</v>
      </c>
      <c r="I76" s="8">
        <v>135000</v>
      </c>
      <c r="J76" s="8">
        <v>292125</v>
      </c>
      <c r="K76" s="8">
        <f t="shared" si="22"/>
        <v>-157125</v>
      </c>
      <c r="L76" s="8">
        <f t="shared" si="24"/>
        <v>135000</v>
      </c>
      <c r="M76" s="8">
        <v>135000</v>
      </c>
      <c r="N76" s="8">
        <f t="shared" si="25"/>
        <v>135000</v>
      </c>
      <c r="O76" s="8">
        <v>135000</v>
      </c>
      <c r="P76" s="8">
        <f t="shared" si="33"/>
        <v>135000</v>
      </c>
      <c r="Q76" s="8">
        <v>135000</v>
      </c>
      <c r="R76" s="8">
        <f t="shared" si="34"/>
        <v>135000</v>
      </c>
      <c r="S76" s="8">
        <v>135000</v>
      </c>
      <c r="T76" s="8">
        <f t="shared" si="26"/>
        <v>135000</v>
      </c>
      <c r="U76" s="8">
        <v>135000</v>
      </c>
      <c r="V76" s="8">
        <f t="shared" si="27"/>
        <v>135000</v>
      </c>
      <c r="W76" s="8">
        <v>135000</v>
      </c>
      <c r="X76" s="8">
        <f t="shared" si="28"/>
        <v>135000</v>
      </c>
      <c r="Y76" s="8">
        <v>135000</v>
      </c>
      <c r="Z76" s="8">
        <f t="shared" si="29"/>
        <v>135000</v>
      </c>
      <c r="AA76" s="8">
        <v>135000</v>
      </c>
      <c r="AB76" s="8">
        <f t="shared" si="30"/>
        <v>23500</v>
      </c>
      <c r="AC76" s="8">
        <v>23500</v>
      </c>
      <c r="AD76" s="8">
        <f t="shared" si="31"/>
        <v>235000</v>
      </c>
      <c r="AE76" s="27">
        <v>235000</v>
      </c>
      <c r="AF76" s="37">
        <f t="shared" si="20"/>
        <v>1608500</v>
      </c>
      <c r="AG76" s="38">
        <f t="shared" si="35"/>
        <v>1608500</v>
      </c>
      <c r="AH76" s="31">
        <f t="shared" si="36"/>
        <v>5600</v>
      </c>
    </row>
    <row r="77" spans="1:34" ht="15.75" x14ac:dyDescent="0.25">
      <c r="A77" s="49" t="s">
        <v>85</v>
      </c>
      <c r="B77" s="50"/>
      <c r="C77" s="51"/>
      <c r="D77" s="19">
        <f t="shared" si="23"/>
        <v>380000</v>
      </c>
      <c r="E77" s="8">
        <v>380000</v>
      </c>
      <c r="F77" s="8"/>
      <c r="G77" s="8">
        <f t="shared" si="21"/>
        <v>380000</v>
      </c>
      <c r="H77" s="8">
        <f t="shared" si="32"/>
        <v>380000</v>
      </c>
      <c r="I77" s="8">
        <v>380000</v>
      </c>
      <c r="J77" s="8">
        <v>121976.64</v>
      </c>
      <c r="K77" s="8">
        <f t="shared" si="22"/>
        <v>258023.36</v>
      </c>
      <c r="L77" s="8">
        <f t="shared" si="24"/>
        <v>380000</v>
      </c>
      <c r="M77" s="8">
        <v>380000</v>
      </c>
      <c r="N77" s="8">
        <f t="shared" si="25"/>
        <v>380000</v>
      </c>
      <c r="O77" s="8">
        <v>380000</v>
      </c>
      <c r="P77" s="8">
        <f t="shared" si="33"/>
        <v>380000</v>
      </c>
      <c r="Q77" s="8">
        <v>380000</v>
      </c>
      <c r="R77" s="8">
        <f t="shared" si="34"/>
        <v>380000</v>
      </c>
      <c r="S77" s="8">
        <v>380000</v>
      </c>
      <c r="T77" s="8">
        <f t="shared" si="26"/>
        <v>380000</v>
      </c>
      <c r="U77" s="8">
        <v>380000</v>
      </c>
      <c r="V77" s="8">
        <f t="shared" si="27"/>
        <v>380000</v>
      </c>
      <c r="W77" s="8">
        <v>380000</v>
      </c>
      <c r="X77" s="8">
        <f t="shared" si="28"/>
        <v>380000</v>
      </c>
      <c r="Y77" s="8">
        <v>380000</v>
      </c>
      <c r="Z77" s="8">
        <f t="shared" si="29"/>
        <v>380000</v>
      </c>
      <c r="AA77" s="8">
        <v>380000</v>
      </c>
      <c r="AB77" s="8">
        <f t="shared" si="30"/>
        <v>380000</v>
      </c>
      <c r="AC77" s="8">
        <v>380000</v>
      </c>
      <c r="AD77" s="8">
        <f t="shared" si="31"/>
        <v>380000</v>
      </c>
      <c r="AE77" s="27">
        <v>380000</v>
      </c>
      <c r="AF77" s="37">
        <f t="shared" si="20"/>
        <v>4560000</v>
      </c>
      <c r="AG77" s="38">
        <f t="shared" si="35"/>
        <v>4560000</v>
      </c>
      <c r="AH77" s="31">
        <f t="shared" si="36"/>
        <v>0</v>
      </c>
    </row>
    <row r="78" spans="1:34" ht="15.75" x14ac:dyDescent="0.25">
      <c r="A78" s="49" t="s">
        <v>86</v>
      </c>
      <c r="B78" s="50"/>
      <c r="C78" s="51"/>
      <c r="D78" s="19">
        <f t="shared" si="23"/>
        <v>33310</v>
      </c>
      <c r="E78" s="8">
        <v>33310</v>
      </c>
      <c r="F78" s="8"/>
      <c r="G78" s="8">
        <f t="shared" si="21"/>
        <v>33310</v>
      </c>
      <c r="H78" s="8">
        <f t="shared" si="32"/>
        <v>33508</v>
      </c>
      <c r="I78" s="8">
        <v>33508</v>
      </c>
      <c r="J78" s="8"/>
      <c r="K78" s="8">
        <f t="shared" si="22"/>
        <v>33508</v>
      </c>
      <c r="L78" s="8">
        <f t="shared" si="24"/>
        <v>33256</v>
      </c>
      <c r="M78" s="8">
        <v>33256</v>
      </c>
      <c r="N78" s="8">
        <f t="shared" si="25"/>
        <v>33421</v>
      </c>
      <c r="O78" s="8">
        <v>33421</v>
      </c>
      <c r="P78" s="8">
        <f t="shared" si="33"/>
        <v>33624</v>
      </c>
      <c r="Q78" s="8">
        <v>33624</v>
      </c>
      <c r="R78" s="8">
        <f t="shared" si="34"/>
        <v>33367</v>
      </c>
      <c r="S78" s="8">
        <v>33367</v>
      </c>
      <c r="T78" s="8">
        <f t="shared" si="26"/>
        <v>33423</v>
      </c>
      <c r="U78" s="8">
        <v>33423</v>
      </c>
      <c r="V78" s="8">
        <f t="shared" si="27"/>
        <v>33089</v>
      </c>
      <c r="W78" s="8">
        <v>33089</v>
      </c>
      <c r="X78" s="8">
        <f t="shared" si="28"/>
        <v>33654</v>
      </c>
      <c r="Y78" s="8">
        <v>33654</v>
      </c>
      <c r="Z78" s="8">
        <f t="shared" si="29"/>
        <v>33217</v>
      </c>
      <c r="AA78" s="8">
        <v>33217</v>
      </c>
      <c r="AB78" s="8">
        <f t="shared" si="30"/>
        <v>33562</v>
      </c>
      <c r="AC78" s="8">
        <v>33562</v>
      </c>
      <c r="AD78" s="8">
        <f t="shared" si="31"/>
        <v>33824</v>
      </c>
      <c r="AE78" s="27">
        <v>33824</v>
      </c>
      <c r="AF78" s="37">
        <f t="shared" si="20"/>
        <v>401255</v>
      </c>
      <c r="AG78" s="38">
        <f t="shared" si="35"/>
        <v>401255</v>
      </c>
      <c r="AH78" s="31">
        <f t="shared" si="36"/>
        <v>0</v>
      </c>
    </row>
    <row r="79" spans="1:34" ht="15.75" x14ac:dyDescent="0.25">
      <c r="A79" s="49" t="s">
        <v>87</v>
      </c>
      <c r="B79" s="50"/>
      <c r="C79" s="51"/>
      <c r="D79" s="19">
        <f t="shared" si="23"/>
        <v>30617</v>
      </c>
      <c r="E79" s="8">
        <v>30617</v>
      </c>
      <c r="F79" s="8"/>
      <c r="G79" s="8">
        <f t="shared" si="21"/>
        <v>30617</v>
      </c>
      <c r="H79" s="8">
        <f t="shared" si="32"/>
        <v>30231</v>
      </c>
      <c r="I79" s="8">
        <v>30231</v>
      </c>
      <c r="J79" s="8"/>
      <c r="K79" s="8">
        <f t="shared" si="22"/>
        <v>30231</v>
      </c>
      <c r="L79" s="8">
        <f t="shared" si="24"/>
        <v>30225</v>
      </c>
      <c r="M79" s="8">
        <v>30225</v>
      </c>
      <c r="N79" s="8">
        <f t="shared" si="25"/>
        <v>30354</v>
      </c>
      <c r="O79" s="8">
        <v>30354</v>
      </c>
      <c r="P79" s="8">
        <f t="shared" si="33"/>
        <v>30429</v>
      </c>
      <c r="Q79" s="8">
        <v>30429</v>
      </c>
      <c r="R79" s="8">
        <f t="shared" si="34"/>
        <v>30265</v>
      </c>
      <c r="S79" s="8">
        <v>30265</v>
      </c>
      <c r="T79" s="8">
        <f t="shared" si="26"/>
        <v>30587</v>
      </c>
      <c r="U79" s="8">
        <v>30587</v>
      </c>
      <c r="V79" s="8">
        <f t="shared" si="27"/>
        <v>30678</v>
      </c>
      <c r="W79" s="8">
        <v>30678</v>
      </c>
      <c r="X79" s="8">
        <f t="shared" si="28"/>
        <v>30427</v>
      </c>
      <c r="Y79" s="8">
        <v>30427</v>
      </c>
      <c r="Z79" s="8">
        <f t="shared" si="29"/>
        <v>30334</v>
      </c>
      <c r="AA79" s="8">
        <v>30334</v>
      </c>
      <c r="AB79" s="8">
        <f t="shared" si="30"/>
        <v>30105</v>
      </c>
      <c r="AC79" s="8">
        <v>30105</v>
      </c>
      <c r="AD79" s="8">
        <f t="shared" si="31"/>
        <v>30645</v>
      </c>
      <c r="AE79" s="27">
        <v>30645</v>
      </c>
      <c r="AF79" s="37">
        <f t="shared" si="20"/>
        <v>364897</v>
      </c>
      <c r="AG79" s="38">
        <f t="shared" si="35"/>
        <v>364897</v>
      </c>
      <c r="AH79" s="31">
        <f t="shared" si="36"/>
        <v>0</v>
      </c>
    </row>
    <row r="80" spans="1:34" ht="15.75" x14ac:dyDescent="0.25">
      <c r="A80" s="49" t="s">
        <v>88</v>
      </c>
      <c r="B80" s="50"/>
      <c r="C80" s="51"/>
      <c r="D80" s="19">
        <f t="shared" si="23"/>
        <v>30523</v>
      </c>
      <c r="E80" s="8">
        <v>30523</v>
      </c>
      <c r="F80" s="8"/>
      <c r="G80" s="8">
        <f t="shared" si="21"/>
        <v>30523</v>
      </c>
      <c r="H80" s="8">
        <f t="shared" si="32"/>
        <v>30224</v>
      </c>
      <c r="I80" s="8">
        <v>30224</v>
      </c>
      <c r="J80" s="8"/>
      <c r="K80" s="8">
        <f t="shared" si="22"/>
        <v>30224</v>
      </c>
      <c r="L80" s="8">
        <f t="shared" si="24"/>
        <v>30110</v>
      </c>
      <c r="M80" s="8">
        <v>30110</v>
      </c>
      <c r="N80" s="8">
        <f t="shared" si="25"/>
        <v>30396</v>
      </c>
      <c r="O80" s="8">
        <v>30396</v>
      </c>
      <c r="P80" s="8">
        <f t="shared" si="33"/>
        <v>30583</v>
      </c>
      <c r="Q80" s="8">
        <v>30583</v>
      </c>
      <c r="R80" s="8">
        <f t="shared" si="34"/>
        <v>30345</v>
      </c>
      <c r="S80" s="8">
        <v>30345</v>
      </c>
      <c r="T80" s="8">
        <f t="shared" si="26"/>
        <v>30452</v>
      </c>
      <c r="U80" s="8">
        <v>30452</v>
      </c>
      <c r="V80" s="8">
        <f t="shared" si="27"/>
        <v>30569</v>
      </c>
      <c r="W80" s="8">
        <v>30569</v>
      </c>
      <c r="X80" s="8">
        <f t="shared" si="28"/>
        <v>30520</v>
      </c>
      <c r="Y80" s="8">
        <v>30520</v>
      </c>
      <c r="Z80" s="8">
        <f t="shared" si="29"/>
        <v>30123</v>
      </c>
      <c r="AA80" s="8">
        <v>30123</v>
      </c>
      <c r="AB80" s="8">
        <f t="shared" si="30"/>
        <v>30105</v>
      </c>
      <c r="AC80" s="8">
        <v>30105</v>
      </c>
      <c r="AD80" s="8">
        <f t="shared" si="31"/>
        <v>30645</v>
      </c>
      <c r="AE80" s="27">
        <v>30645</v>
      </c>
      <c r="AF80" s="37">
        <f t="shared" si="20"/>
        <v>364595</v>
      </c>
      <c r="AG80" s="38">
        <f t="shared" si="35"/>
        <v>364595</v>
      </c>
      <c r="AH80" s="31">
        <f t="shared" si="36"/>
        <v>0</v>
      </c>
    </row>
    <row r="81" spans="1:34" ht="15.75" x14ac:dyDescent="0.25">
      <c r="A81" s="49" t="s">
        <v>89</v>
      </c>
      <c r="B81" s="50"/>
      <c r="C81" s="51"/>
      <c r="D81" s="19">
        <f t="shared" si="23"/>
        <v>17433</v>
      </c>
      <c r="E81" s="8">
        <v>17433</v>
      </c>
      <c r="F81" s="8"/>
      <c r="G81" s="8">
        <f t="shared" si="21"/>
        <v>17433</v>
      </c>
      <c r="H81" s="8">
        <f t="shared" si="32"/>
        <v>15433</v>
      </c>
      <c r="I81" s="8">
        <v>15433</v>
      </c>
      <c r="J81" s="8"/>
      <c r="K81" s="8">
        <f t="shared" si="22"/>
        <v>15433</v>
      </c>
      <c r="L81" s="8">
        <f t="shared" si="24"/>
        <v>14826</v>
      </c>
      <c r="M81" s="8">
        <v>14826</v>
      </c>
      <c r="N81" s="8">
        <f t="shared" si="25"/>
        <v>17433</v>
      </c>
      <c r="O81" s="8">
        <v>17433</v>
      </c>
      <c r="P81" s="8">
        <f t="shared" si="33"/>
        <v>19012</v>
      </c>
      <c r="Q81" s="8">
        <v>19012</v>
      </c>
      <c r="R81" s="8">
        <f t="shared" si="34"/>
        <v>19433</v>
      </c>
      <c r="S81" s="8">
        <v>19433</v>
      </c>
      <c r="T81" s="8">
        <f t="shared" si="26"/>
        <v>18735</v>
      </c>
      <c r="U81" s="8">
        <v>18735</v>
      </c>
      <c r="V81" s="8">
        <f t="shared" si="27"/>
        <v>17786</v>
      </c>
      <c r="W81" s="8">
        <v>17786</v>
      </c>
      <c r="X81" s="8">
        <f t="shared" si="28"/>
        <v>18433</v>
      </c>
      <c r="Y81" s="8">
        <v>18433</v>
      </c>
      <c r="Z81" s="8">
        <f t="shared" si="29"/>
        <v>20417</v>
      </c>
      <c r="AA81" s="8">
        <v>20417</v>
      </c>
      <c r="AB81" s="8">
        <f t="shared" si="30"/>
        <v>18885</v>
      </c>
      <c r="AC81" s="8">
        <v>18885</v>
      </c>
      <c r="AD81" s="8">
        <f t="shared" si="31"/>
        <v>19245</v>
      </c>
      <c r="AE81" s="27">
        <v>19245</v>
      </c>
      <c r="AF81" s="37">
        <f t="shared" si="20"/>
        <v>217071</v>
      </c>
      <c r="AG81" s="38">
        <f t="shared" si="35"/>
        <v>217071</v>
      </c>
      <c r="AH81" s="31">
        <f t="shared" si="36"/>
        <v>0</v>
      </c>
    </row>
    <row r="82" spans="1:34" ht="15.75" x14ac:dyDescent="0.25">
      <c r="A82" s="49" t="s">
        <v>90</v>
      </c>
      <c r="B82" s="50"/>
      <c r="C82" s="51"/>
      <c r="D82" s="19">
        <f t="shared" si="23"/>
        <v>25433</v>
      </c>
      <c r="E82" s="8">
        <v>25433</v>
      </c>
      <c r="F82" s="8"/>
      <c r="G82" s="8">
        <f t="shared" si="21"/>
        <v>25433</v>
      </c>
      <c r="H82" s="8">
        <f t="shared" si="32"/>
        <v>24986</v>
      </c>
      <c r="I82" s="8">
        <v>24986</v>
      </c>
      <c r="J82" s="8"/>
      <c r="K82" s="8">
        <f t="shared" si="22"/>
        <v>24986</v>
      </c>
      <c r="L82" s="8">
        <f t="shared" si="24"/>
        <v>27433</v>
      </c>
      <c r="M82" s="8">
        <v>27433</v>
      </c>
      <c r="N82" s="8">
        <f t="shared" si="25"/>
        <v>28352</v>
      </c>
      <c r="O82" s="8">
        <v>28352</v>
      </c>
      <c r="P82" s="8">
        <f t="shared" si="33"/>
        <v>30016</v>
      </c>
      <c r="Q82" s="8">
        <v>30016</v>
      </c>
      <c r="R82" s="8">
        <f t="shared" si="34"/>
        <v>30433</v>
      </c>
      <c r="S82" s="8">
        <v>30433</v>
      </c>
      <c r="T82" s="8">
        <f t="shared" si="26"/>
        <v>24433</v>
      </c>
      <c r="U82" s="8">
        <v>24433</v>
      </c>
      <c r="V82" s="8">
        <f t="shared" si="27"/>
        <v>27433</v>
      </c>
      <c r="W82" s="8">
        <v>27433</v>
      </c>
      <c r="X82" s="8">
        <f t="shared" si="28"/>
        <v>26893</v>
      </c>
      <c r="Y82" s="8">
        <v>26893</v>
      </c>
      <c r="Z82" s="8">
        <f t="shared" si="29"/>
        <v>25088</v>
      </c>
      <c r="AA82" s="8">
        <v>25088</v>
      </c>
      <c r="AB82" s="8">
        <f t="shared" si="30"/>
        <v>28412</v>
      </c>
      <c r="AC82" s="8">
        <v>28412</v>
      </c>
      <c r="AD82" s="8">
        <f t="shared" si="31"/>
        <v>34545</v>
      </c>
      <c r="AE82" s="27">
        <v>34545</v>
      </c>
      <c r="AF82" s="37">
        <f t="shared" si="20"/>
        <v>333457</v>
      </c>
      <c r="AG82" s="38">
        <f t="shared" si="35"/>
        <v>333457</v>
      </c>
      <c r="AH82" s="31">
        <f t="shared" si="36"/>
        <v>0</v>
      </c>
    </row>
    <row r="83" spans="1:34" ht="15.75" x14ac:dyDescent="0.25">
      <c r="A83" s="77" t="s">
        <v>91</v>
      </c>
      <c r="B83" s="78"/>
      <c r="C83" s="79"/>
      <c r="D83" s="19">
        <f t="shared" si="23"/>
        <v>193941</v>
      </c>
      <c r="E83" s="8">
        <f>193941</f>
        <v>193941</v>
      </c>
      <c r="F83" s="8">
        <v>126880</v>
      </c>
      <c r="G83" s="8">
        <f t="shared" si="21"/>
        <v>67061</v>
      </c>
      <c r="H83" s="8">
        <f t="shared" si="32"/>
        <v>270978</v>
      </c>
      <c r="I83" s="8">
        <v>270978</v>
      </c>
      <c r="J83" s="8"/>
      <c r="K83" s="8">
        <f t="shared" si="22"/>
        <v>270978</v>
      </c>
      <c r="L83" s="8">
        <f t="shared" si="24"/>
        <v>229236</v>
      </c>
      <c r="M83" s="8">
        <v>229236</v>
      </c>
      <c r="N83" s="8">
        <f t="shared" si="25"/>
        <v>210977</v>
      </c>
      <c r="O83" s="8">
        <v>210977</v>
      </c>
      <c r="P83" s="8">
        <f t="shared" si="33"/>
        <v>240367</v>
      </c>
      <c r="Q83" s="8">
        <v>240367</v>
      </c>
      <c r="R83" s="8">
        <f t="shared" si="34"/>
        <v>240370</v>
      </c>
      <c r="S83" s="8">
        <v>240370</v>
      </c>
      <c r="T83" s="8">
        <f t="shared" si="26"/>
        <v>249189</v>
      </c>
      <c r="U83" s="8">
        <v>249189</v>
      </c>
      <c r="V83" s="8">
        <f t="shared" si="27"/>
        <v>201203</v>
      </c>
      <c r="W83" s="8">
        <v>201203</v>
      </c>
      <c r="X83" s="8">
        <f t="shared" si="28"/>
        <v>268255</v>
      </c>
      <c r="Y83" s="8">
        <v>268255</v>
      </c>
      <c r="Z83" s="8">
        <f t="shared" si="29"/>
        <v>152483</v>
      </c>
      <c r="AA83" s="8">
        <v>152483</v>
      </c>
      <c r="AB83" s="8">
        <f t="shared" si="30"/>
        <v>151781</v>
      </c>
      <c r="AC83" s="8">
        <v>151781</v>
      </c>
      <c r="AD83" s="8">
        <f t="shared" si="31"/>
        <v>340926</v>
      </c>
      <c r="AE83" s="27">
        <v>340926</v>
      </c>
      <c r="AF83" s="37">
        <f t="shared" si="20"/>
        <v>2749706</v>
      </c>
      <c r="AG83" s="38">
        <f t="shared" si="35"/>
        <v>2749706</v>
      </c>
      <c r="AH83" s="31">
        <f t="shared" si="36"/>
        <v>126880</v>
      </c>
    </row>
    <row r="84" spans="1:34" ht="21.75" customHeight="1" x14ac:dyDescent="0.25">
      <c r="A84" s="77" t="s">
        <v>92</v>
      </c>
      <c r="B84" s="78"/>
      <c r="C84" s="79"/>
      <c r="D84" s="19">
        <f t="shared" si="23"/>
        <v>395103</v>
      </c>
      <c r="E84" s="8">
        <v>395103</v>
      </c>
      <c r="F84" s="8">
        <v>305269</v>
      </c>
      <c r="G84" s="8">
        <f t="shared" si="21"/>
        <v>89834</v>
      </c>
      <c r="H84" s="8">
        <f t="shared" si="32"/>
        <v>348227</v>
      </c>
      <c r="I84" s="8">
        <v>348227</v>
      </c>
      <c r="J84" s="8"/>
      <c r="K84" s="8">
        <f t="shared" si="22"/>
        <v>348227</v>
      </c>
      <c r="L84" s="8">
        <f t="shared" si="24"/>
        <v>316524</v>
      </c>
      <c r="M84" s="8">
        <v>316524</v>
      </c>
      <c r="N84" s="8">
        <f t="shared" si="25"/>
        <v>423492</v>
      </c>
      <c r="O84" s="8">
        <v>423492</v>
      </c>
      <c r="P84" s="8">
        <f t="shared" si="33"/>
        <v>396103</v>
      </c>
      <c r="Q84" s="8">
        <v>396103</v>
      </c>
      <c r="R84" s="8">
        <f t="shared" si="34"/>
        <v>463315</v>
      </c>
      <c r="S84" s="8">
        <v>463315</v>
      </c>
      <c r="T84" s="8">
        <f t="shared" si="26"/>
        <v>671746</v>
      </c>
      <c r="U84" s="8">
        <v>671746</v>
      </c>
      <c r="V84" s="8">
        <f t="shared" si="27"/>
        <v>780647</v>
      </c>
      <c r="W84" s="8">
        <v>780647</v>
      </c>
      <c r="X84" s="8">
        <f t="shared" si="28"/>
        <v>760905</v>
      </c>
      <c r="Y84" s="8">
        <v>760905</v>
      </c>
      <c r="Z84" s="8">
        <f t="shared" si="29"/>
        <v>483492</v>
      </c>
      <c r="AA84" s="8">
        <v>483492</v>
      </c>
      <c r="AB84" s="8">
        <f t="shared" si="30"/>
        <v>499421</v>
      </c>
      <c r="AC84" s="8">
        <v>499421</v>
      </c>
      <c r="AD84" s="8">
        <f t="shared" si="31"/>
        <v>517912</v>
      </c>
      <c r="AE84" s="27">
        <v>517912</v>
      </c>
      <c r="AF84" s="37">
        <f t="shared" si="20"/>
        <v>6056887</v>
      </c>
      <c r="AG84" s="38">
        <f t="shared" si="35"/>
        <v>6056887</v>
      </c>
      <c r="AH84" s="31">
        <f t="shared" si="36"/>
        <v>305269</v>
      </c>
    </row>
    <row r="85" spans="1:34" ht="21" customHeight="1" x14ac:dyDescent="0.25">
      <c r="A85" s="77" t="s">
        <v>93</v>
      </c>
      <c r="B85" s="78"/>
      <c r="C85" s="79"/>
      <c r="D85" s="19">
        <f t="shared" si="23"/>
        <v>59874</v>
      </c>
      <c r="E85" s="8">
        <v>59874</v>
      </c>
      <c r="F85" s="8">
        <v>40598</v>
      </c>
      <c r="G85" s="8">
        <f t="shared" si="21"/>
        <v>19276</v>
      </c>
      <c r="H85" s="8">
        <f t="shared" si="32"/>
        <v>74212</v>
      </c>
      <c r="I85" s="8">
        <v>74212</v>
      </c>
      <c r="J85" s="8"/>
      <c r="K85" s="8">
        <f t="shared" si="22"/>
        <v>74212</v>
      </c>
      <c r="L85" s="8">
        <f t="shared" si="24"/>
        <v>59787</v>
      </c>
      <c r="M85" s="8">
        <v>59787</v>
      </c>
      <c r="N85" s="8">
        <f t="shared" si="25"/>
        <v>57125</v>
      </c>
      <c r="O85" s="8">
        <v>57125</v>
      </c>
      <c r="P85" s="8">
        <f t="shared" si="33"/>
        <v>53402</v>
      </c>
      <c r="Q85" s="8">
        <v>53402</v>
      </c>
      <c r="R85" s="8">
        <f t="shared" si="34"/>
        <v>62042</v>
      </c>
      <c r="S85" s="8">
        <v>62042</v>
      </c>
      <c r="T85" s="8">
        <f t="shared" si="26"/>
        <v>49123</v>
      </c>
      <c r="U85" s="8">
        <v>49123</v>
      </c>
      <c r="V85" s="8">
        <f t="shared" si="27"/>
        <v>59804</v>
      </c>
      <c r="W85" s="8">
        <v>59804</v>
      </c>
      <c r="X85" s="8">
        <f t="shared" si="28"/>
        <v>79202</v>
      </c>
      <c r="Y85" s="8">
        <v>79202</v>
      </c>
      <c r="Z85" s="8">
        <f t="shared" si="29"/>
        <v>79787</v>
      </c>
      <c r="AA85" s="8">
        <v>79787</v>
      </c>
      <c r="AB85" s="8">
        <f t="shared" si="30"/>
        <v>67125</v>
      </c>
      <c r="AC85" s="8">
        <v>67125</v>
      </c>
      <c r="AD85" s="8">
        <f t="shared" si="31"/>
        <v>80410</v>
      </c>
      <c r="AE85" s="27">
        <v>80410</v>
      </c>
      <c r="AF85" s="37">
        <f t="shared" si="20"/>
        <v>781893</v>
      </c>
      <c r="AG85" s="38">
        <f t="shared" si="35"/>
        <v>781893</v>
      </c>
      <c r="AH85" s="31">
        <f t="shared" si="36"/>
        <v>40598</v>
      </c>
    </row>
    <row r="86" spans="1:34" ht="20.25" customHeight="1" x14ac:dyDescent="0.25">
      <c r="A86" s="77" t="s">
        <v>94</v>
      </c>
      <c r="B86" s="78"/>
      <c r="C86" s="79"/>
      <c r="D86" s="19">
        <f t="shared" si="23"/>
        <v>263941</v>
      </c>
      <c r="E86" s="8">
        <v>263941</v>
      </c>
      <c r="F86" s="8">
        <v>34874</v>
      </c>
      <c r="G86" s="8">
        <f t="shared" si="21"/>
        <v>229067</v>
      </c>
      <c r="H86" s="8">
        <f t="shared" si="32"/>
        <v>258941</v>
      </c>
      <c r="I86" s="8">
        <v>258941</v>
      </c>
      <c r="J86" s="8"/>
      <c r="K86" s="8">
        <f t="shared" si="22"/>
        <v>258941</v>
      </c>
      <c r="L86" s="8">
        <f t="shared" si="24"/>
        <v>250946</v>
      </c>
      <c r="M86" s="8">
        <v>250946</v>
      </c>
      <c r="N86" s="8">
        <f t="shared" si="25"/>
        <v>247255</v>
      </c>
      <c r="O86" s="8">
        <v>247255</v>
      </c>
      <c r="P86" s="8">
        <f t="shared" si="33"/>
        <v>247255</v>
      </c>
      <c r="Q86" s="8">
        <v>247255</v>
      </c>
      <c r="R86" s="8">
        <f t="shared" si="34"/>
        <v>257255</v>
      </c>
      <c r="S86" s="8">
        <v>257255</v>
      </c>
      <c r="T86" s="8">
        <f t="shared" si="26"/>
        <v>252255</v>
      </c>
      <c r="U86" s="8">
        <v>252255</v>
      </c>
      <c r="V86" s="8">
        <f t="shared" si="27"/>
        <v>267255</v>
      </c>
      <c r="W86" s="8">
        <v>267255</v>
      </c>
      <c r="X86" s="8">
        <f t="shared" si="28"/>
        <v>263255</v>
      </c>
      <c r="Y86" s="8">
        <v>263255</v>
      </c>
      <c r="Z86" s="8">
        <f t="shared" si="29"/>
        <v>258255</v>
      </c>
      <c r="AA86" s="8">
        <v>258255</v>
      </c>
      <c r="AB86" s="8">
        <f t="shared" si="30"/>
        <v>247255</v>
      </c>
      <c r="AC86" s="8">
        <v>247255</v>
      </c>
      <c r="AD86" s="8">
        <f t="shared" si="31"/>
        <v>267255</v>
      </c>
      <c r="AE86" s="27">
        <v>267255</v>
      </c>
      <c r="AF86" s="37">
        <f t="shared" si="20"/>
        <v>3081123</v>
      </c>
      <c r="AG86" s="38">
        <f t="shared" si="35"/>
        <v>3081123</v>
      </c>
      <c r="AH86" s="31">
        <f t="shared" si="36"/>
        <v>34874</v>
      </c>
    </row>
    <row r="87" spans="1:34" ht="18.75" customHeight="1" x14ac:dyDescent="0.25">
      <c r="A87" s="77" t="s">
        <v>95</v>
      </c>
      <c r="B87" s="78"/>
      <c r="C87" s="79"/>
      <c r="D87" s="19">
        <f t="shared" si="23"/>
        <v>272121</v>
      </c>
      <c r="E87" s="8">
        <v>272121</v>
      </c>
      <c r="F87" s="8">
        <v>339552</v>
      </c>
      <c r="G87" s="8">
        <f t="shared" si="21"/>
        <v>-67431</v>
      </c>
      <c r="H87" s="8">
        <f t="shared" si="32"/>
        <v>109624</v>
      </c>
      <c r="I87" s="8">
        <v>109624</v>
      </c>
      <c r="J87" s="8">
        <v>1927212.96</v>
      </c>
      <c r="K87" s="8">
        <f t="shared" si="22"/>
        <v>-1817588.96</v>
      </c>
      <c r="L87" s="8">
        <f t="shared" si="24"/>
        <v>132466</v>
      </c>
      <c r="M87" s="8">
        <v>132466</v>
      </c>
      <c r="N87" s="8">
        <f t="shared" si="25"/>
        <v>159690</v>
      </c>
      <c r="O87" s="8">
        <v>159690</v>
      </c>
      <c r="P87" s="8">
        <f t="shared" si="33"/>
        <v>239953</v>
      </c>
      <c r="Q87" s="8">
        <v>239953</v>
      </c>
      <c r="R87" s="8">
        <f t="shared" si="34"/>
        <v>145012</v>
      </c>
      <c r="S87" s="8">
        <v>145012</v>
      </c>
      <c r="T87" s="8">
        <f t="shared" si="26"/>
        <v>226633</v>
      </c>
      <c r="U87" s="8">
        <v>226633</v>
      </c>
      <c r="V87" s="8">
        <f t="shared" si="27"/>
        <v>124157</v>
      </c>
      <c r="W87" s="8">
        <v>124157</v>
      </c>
      <c r="X87" s="8">
        <f t="shared" si="28"/>
        <v>139584</v>
      </c>
      <c r="Y87" s="8">
        <v>139584</v>
      </c>
      <c r="Z87" s="8">
        <f t="shared" si="29"/>
        <v>129066</v>
      </c>
      <c r="AA87" s="8">
        <v>129066</v>
      </c>
      <c r="AB87" s="8">
        <f t="shared" si="30"/>
        <v>129935</v>
      </c>
      <c r="AC87" s="8">
        <v>129935</v>
      </c>
      <c r="AD87" s="8">
        <f t="shared" si="31"/>
        <v>213759</v>
      </c>
      <c r="AE87" s="27">
        <v>213759</v>
      </c>
      <c r="AF87" s="37">
        <f t="shared" si="20"/>
        <v>2022000</v>
      </c>
      <c r="AG87" s="38">
        <f t="shared" si="35"/>
        <v>2022000</v>
      </c>
      <c r="AH87" s="31">
        <f t="shared" si="36"/>
        <v>339552</v>
      </c>
    </row>
    <row r="88" spans="1:34" ht="28.5" customHeight="1" x14ac:dyDescent="0.25">
      <c r="A88" s="80" t="s">
        <v>96</v>
      </c>
      <c r="B88" s="81"/>
      <c r="C88" s="82"/>
      <c r="D88" s="19">
        <f t="shared" si="23"/>
        <v>76878</v>
      </c>
      <c r="E88" s="8">
        <v>76878</v>
      </c>
      <c r="F88" s="8"/>
      <c r="G88" s="8">
        <f t="shared" si="21"/>
        <v>76878</v>
      </c>
      <c r="H88" s="8">
        <f t="shared" si="32"/>
        <v>76898</v>
      </c>
      <c r="I88" s="8">
        <v>76898</v>
      </c>
      <c r="J88" s="8"/>
      <c r="K88" s="8">
        <f t="shared" si="22"/>
        <v>76898</v>
      </c>
      <c r="L88" s="8">
        <f t="shared" si="24"/>
        <v>77882</v>
      </c>
      <c r="M88" s="8">
        <v>77882</v>
      </c>
      <c r="N88" s="8">
        <f t="shared" si="25"/>
        <v>77721</v>
      </c>
      <c r="O88" s="8">
        <v>77721</v>
      </c>
      <c r="P88" s="8">
        <f t="shared" si="33"/>
        <v>77254</v>
      </c>
      <c r="Q88" s="8">
        <v>77254</v>
      </c>
      <c r="R88" s="8">
        <f t="shared" si="34"/>
        <v>79982</v>
      </c>
      <c r="S88" s="8">
        <v>79982</v>
      </c>
      <c r="T88" s="8">
        <f t="shared" si="26"/>
        <v>80454</v>
      </c>
      <c r="U88" s="8">
        <v>80454</v>
      </c>
      <c r="V88" s="8">
        <f t="shared" si="27"/>
        <v>80254</v>
      </c>
      <c r="W88" s="8">
        <v>80254</v>
      </c>
      <c r="X88" s="8">
        <f t="shared" si="28"/>
        <v>79857</v>
      </c>
      <c r="Y88" s="8">
        <v>79857</v>
      </c>
      <c r="Z88" s="8">
        <f t="shared" si="29"/>
        <v>76987</v>
      </c>
      <c r="AA88" s="8">
        <v>76987</v>
      </c>
      <c r="AB88" s="8">
        <f t="shared" si="30"/>
        <v>77571</v>
      </c>
      <c r="AC88" s="8">
        <v>77571</v>
      </c>
      <c r="AD88" s="8">
        <f t="shared" si="31"/>
        <v>78762</v>
      </c>
      <c r="AE88" s="27">
        <v>78762</v>
      </c>
      <c r="AF88" s="37">
        <f t="shared" si="20"/>
        <v>940500</v>
      </c>
      <c r="AG88" s="38">
        <f t="shared" si="35"/>
        <v>940500</v>
      </c>
      <c r="AH88" s="31">
        <f t="shared" si="36"/>
        <v>0</v>
      </c>
    </row>
    <row r="89" spans="1:34" ht="15.75" x14ac:dyDescent="0.25">
      <c r="A89" s="59" t="s">
        <v>97</v>
      </c>
      <c r="B89" s="60"/>
      <c r="C89" s="60"/>
      <c r="D89" s="9">
        <f t="shared" si="23"/>
        <v>7208511</v>
      </c>
      <c r="E89" s="9">
        <f>+E90+E91+E92+E93+E94+E95+E96</f>
        <v>7208511</v>
      </c>
      <c r="F89" s="9" t="e">
        <f>+F90+F91+#REF!+#REF!+F92+F93+F94+F95+F96</f>
        <v>#REF!</v>
      </c>
      <c r="G89" s="9" t="e">
        <f>+G90+G91+#REF!+#REF!+G92+G93+G94+G95+G96</f>
        <v>#REF!</v>
      </c>
      <c r="H89" s="9">
        <f t="shared" si="32"/>
        <v>7066990</v>
      </c>
      <c r="I89" s="9">
        <f>+I90+I91+I92+I93+I94+I95+I96</f>
        <v>7066990</v>
      </c>
      <c r="J89" s="9"/>
      <c r="K89" s="9" t="e">
        <f>+K90+K91+#REF!+#REF!+K92+K93+K94+K95+K96</f>
        <v>#REF!</v>
      </c>
      <c r="L89" s="9">
        <f t="shared" si="24"/>
        <v>7142062</v>
      </c>
      <c r="M89" s="9">
        <f>+M90+M91+M92+M93+M94+M95+M96</f>
        <v>7142062</v>
      </c>
      <c r="N89" s="9">
        <f t="shared" si="25"/>
        <v>6985945</v>
      </c>
      <c r="O89" s="9">
        <f>+O90+O91+O92+O93+O94+O95+O96</f>
        <v>6985945</v>
      </c>
      <c r="P89" s="9">
        <f t="shared" si="33"/>
        <v>6862707</v>
      </c>
      <c r="Q89" s="9">
        <f>+Q90+Q91+Q92+Q93+Q94+Q95+Q96</f>
        <v>6862707</v>
      </c>
      <c r="R89" s="9">
        <f t="shared" si="34"/>
        <v>6426074</v>
      </c>
      <c r="S89" s="9">
        <f>+S90+S91+S92+S93+S94+S95+S96</f>
        <v>6426074</v>
      </c>
      <c r="T89" s="9">
        <f t="shared" si="26"/>
        <v>6836972</v>
      </c>
      <c r="U89" s="9">
        <f>+U90+U91+U92+U93+U94+U95+U96</f>
        <v>6836972</v>
      </c>
      <c r="V89" s="9">
        <f t="shared" si="27"/>
        <v>7212921</v>
      </c>
      <c r="W89" s="9">
        <f>+W90+W91+W92+W93+W94+W95+W96</f>
        <v>7212921</v>
      </c>
      <c r="X89" s="9">
        <f t="shared" si="28"/>
        <v>6973535</v>
      </c>
      <c r="Y89" s="9">
        <f>+Y90+Y91+Y92+Y93+Y94+Y95+Y96</f>
        <v>6973535</v>
      </c>
      <c r="Z89" s="9">
        <f t="shared" si="29"/>
        <v>7126937</v>
      </c>
      <c r="AA89" s="9">
        <f>+AA90+AA91+AA92+AA93+AA94+AA95+AA96</f>
        <v>7126937</v>
      </c>
      <c r="AB89" s="9">
        <f t="shared" si="30"/>
        <v>7469384</v>
      </c>
      <c r="AC89" s="9">
        <f>+AC90+AC91+AC92+AC93+AC94+AC95+AC96</f>
        <v>7469384</v>
      </c>
      <c r="AD89" s="9">
        <f t="shared" si="31"/>
        <v>7574099</v>
      </c>
      <c r="AE89" s="28">
        <f>+AE90+AE91+AE92+AE93+AE94+AE95+AE96</f>
        <v>7574099</v>
      </c>
      <c r="AF89" s="39">
        <f>+SUM(AF90:AF96)</f>
        <v>84886137</v>
      </c>
      <c r="AG89" s="40">
        <f>SUM(AG90:AG96)</f>
        <v>84886137</v>
      </c>
      <c r="AH89" s="32">
        <f>SUM(AH90:AH96)</f>
        <v>60624</v>
      </c>
    </row>
    <row r="90" spans="1:34" ht="15.75" x14ac:dyDescent="0.25">
      <c r="A90" s="77" t="s">
        <v>98</v>
      </c>
      <c r="B90" s="78"/>
      <c r="C90" s="79"/>
      <c r="D90" s="19">
        <f t="shared" si="23"/>
        <v>737780</v>
      </c>
      <c r="E90" s="8">
        <v>737780</v>
      </c>
      <c r="F90" s="8">
        <v>55029</v>
      </c>
      <c r="G90" s="8">
        <f t="shared" ref="G90:G96" si="37">+E90-F90</f>
        <v>682751</v>
      </c>
      <c r="H90" s="8">
        <f t="shared" si="32"/>
        <v>613500</v>
      </c>
      <c r="I90" s="8">
        <v>613500</v>
      </c>
      <c r="J90" s="8"/>
      <c r="K90" s="8">
        <f t="shared" ref="K90:K96" si="38">+I90-J90</f>
        <v>613500</v>
      </c>
      <c r="L90" s="8">
        <f t="shared" si="24"/>
        <v>698450</v>
      </c>
      <c r="M90" s="8">
        <v>698450</v>
      </c>
      <c r="N90" s="8">
        <f t="shared" si="25"/>
        <v>470625</v>
      </c>
      <c r="O90" s="8">
        <v>470625</v>
      </c>
      <c r="P90" s="8">
        <f t="shared" si="33"/>
        <v>730948</v>
      </c>
      <c r="Q90" s="8">
        <v>730948</v>
      </c>
      <c r="R90" s="8">
        <f t="shared" si="34"/>
        <v>721892</v>
      </c>
      <c r="S90" s="8">
        <v>721892</v>
      </c>
      <c r="T90" s="8">
        <f t="shared" si="26"/>
        <v>693520</v>
      </c>
      <c r="U90" s="8">
        <v>693520</v>
      </c>
      <c r="V90" s="8">
        <f t="shared" si="27"/>
        <v>827800</v>
      </c>
      <c r="W90" s="8">
        <v>827800</v>
      </c>
      <c r="X90" s="8">
        <f t="shared" si="28"/>
        <v>630520</v>
      </c>
      <c r="Y90" s="8">
        <v>630520</v>
      </c>
      <c r="Z90" s="8">
        <f t="shared" si="29"/>
        <v>766000</v>
      </c>
      <c r="AA90" s="8">
        <v>766000</v>
      </c>
      <c r="AB90" s="8">
        <f t="shared" si="30"/>
        <v>757545</v>
      </c>
      <c r="AC90" s="8">
        <v>757545</v>
      </c>
      <c r="AD90" s="8">
        <f t="shared" si="31"/>
        <v>750800</v>
      </c>
      <c r="AE90" s="27">
        <v>750800</v>
      </c>
      <c r="AF90" s="37">
        <f t="shared" si="20"/>
        <v>8399380</v>
      </c>
      <c r="AG90" s="38">
        <f t="shared" ref="AG90:AG96" si="39">+E90+I90+M90+O90+Q90+S90+U90+W90+Y90+AA90+AC90+AE90</f>
        <v>8399380</v>
      </c>
      <c r="AH90" s="31">
        <f t="shared" si="36"/>
        <v>55029</v>
      </c>
    </row>
    <row r="91" spans="1:34" ht="39" customHeight="1" x14ac:dyDescent="0.25">
      <c r="A91" s="80" t="s">
        <v>99</v>
      </c>
      <c r="B91" s="81"/>
      <c r="C91" s="82"/>
      <c r="D91" s="19">
        <f t="shared" si="23"/>
        <v>1854568</v>
      </c>
      <c r="E91" s="8">
        <v>1854568</v>
      </c>
      <c r="F91" s="8"/>
      <c r="G91" s="8">
        <f t="shared" si="37"/>
        <v>1854568</v>
      </c>
      <c r="H91" s="8">
        <f t="shared" si="32"/>
        <v>1849086</v>
      </c>
      <c r="I91" s="8">
        <v>1849086</v>
      </c>
      <c r="J91" s="8"/>
      <c r="K91" s="8">
        <f t="shared" si="38"/>
        <v>1849086</v>
      </c>
      <c r="L91" s="8">
        <f t="shared" si="24"/>
        <v>1828932</v>
      </c>
      <c r="M91" s="8">
        <v>1828932</v>
      </c>
      <c r="N91" s="8">
        <f t="shared" si="25"/>
        <v>1858317</v>
      </c>
      <c r="O91" s="8">
        <v>1858317</v>
      </c>
      <c r="P91" s="8">
        <f t="shared" si="33"/>
        <v>1862306</v>
      </c>
      <c r="Q91" s="8">
        <v>1862306</v>
      </c>
      <c r="R91" s="8">
        <f t="shared" si="34"/>
        <v>1700160</v>
      </c>
      <c r="S91" s="8">
        <v>1700160</v>
      </c>
      <c r="T91" s="8">
        <f t="shared" si="26"/>
        <v>1925903</v>
      </c>
      <c r="U91" s="8">
        <v>1925903</v>
      </c>
      <c r="V91" s="8">
        <f t="shared" si="27"/>
        <v>1952700</v>
      </c>
      <c r="W91" s="8">
        <v>1952700</v>
      </c>
      <c r="X91" s="8">
        <f t="shared" si="28"/>
        <v>1983135</v>
      </c>
      <c r="Y91" s="8">
        <v>1983135</v>
      </c>
      <c r="Z91" s="8">
        <f t="shared" si="29"/>
        <v>1880023</v>
      </c>
      <c r="AA91" s="8">
        <v>1880023</v>
      </c>
      <c r="AB91" s="8">
        <f t="shared" si="30"/>
        <v>1856040</v>
      </c>
      <c r="AC91" s="8">
        <v>1856040</v>
      </c>
      <c r="AD91" s="8">
        <f t="shared" si="31"/>
        <v>1899960</v>
      </c>
      <c r="AE91" s="27">
        <v>1899960</v>
      </c>
      <c r="AF91" s="37">
        <f t="shared" ref="AF91:AF99" si="40">+D91+H91+L91+N91+P91+R91+T91+V91+X91+Z91+AB91+AD91</f>
        <v>22451130</v>
      </c>
      <c r="AG91" s="38">
        <f t="shared" si="39"/>
        <v>22451130</v>
      </c>
      <c r="AH91" s="31">
        <f t="shared" si="36"/>
        <v>0</v>
      </c>
    </row>
    <row r="92" spans="1:34" ht="15.75" x14ac:dyDescent="0.25">
      <c r="A92" s="77" t="s">
        <v>100</v>
      </c>
      <c r="B92" s="78"/>
      <c r="C92" s="79"/>
      <c r="D92" s="19">
        <f t="shared" si="23"/>
        <v>41616</v>
      </c>
      <c r="E92" s="8">
        <v>41616</v>
      </c>
      <c r="F92" s="8">
        <v>5595</v>
      </c>
      <c r="G92" s="8">
        <f t="shared" si="37"/>
        <v>36021</v>
      </c>
      <c r="H92" s="8">
        <f t="shared" si="32"/>
        <v>46204</v>
      </c>
      <c r="I92" s="8">
        <v>46204</v>
      </c>
      <c r="J92" s="8"/>
      <c r="K92" s="8">
        <f t="shared" si="38"/>
        <v>46204</v>
      </c>
      <c r="L92" s="8">
        <f t="shared" si="24"/>
        <v>52562</v>
      </c>
      <c r="M92" s="8">
        <v>52562</v>
      </c>
      <c r="N92" s="8">
        <f t="shared" si="25"/>
        <v>41616</v>
      </c>
      <c r="O92" s="8">
        <v>41616</v>
      </c>
      <c r="P92" s="8">
        <f t="shared" si="33"/>
        <v>50135</v>
      </c>
      <c r="Q92" s="8">
        <v>50135</v>
      </c>
      <c r="R92" s="8">
        <f t="shared" si="34"/>
        <v>41616</v>
      </c>
      <c r="S92" s="8">
        <v>41616</v>
      </c>
      <c r="T92" s="8">
        <f t="shared" si="26"/>
        <v>41616</v>
      </c>
      <c r="U92" s="8">
        <v>41616</v>
      </c>
      <c r="V92" s="8">
        <f t="shared" si="27"/>
        <v>41616</v>
      </c>
      <c r="W92" s="8">
        <v>41616</v>
      </c>
      <c r="X92" s="8">
        <f t="shared" si="28"/>
        <v>52562</v>
      </c>
      <c r="Y92" s="8">
        <v>52562</v>
      </c>
      <c r="Z92" s="8">
        <f t="shared" si="29"/>
        <v>41616</v>
      </c>
      <c r="AA92" s="8">
        <v>41616</v>
      </c>
      <c r="AB92" s="8">
        <f t="shared" si="30"/>
        <v>50135</v>
      </c>
      <c r="AC92" s="8">
        <v>50135</v>
      </c>
      <c r="AD92" s="8">
        <f t="shared" si="31"/>
        <v>52940</v>
      </c>
      <c r="AE92" s="27">
        <v>52940</v>
      </c>
      <c r="AF92" s="37">
        <f t="shared" si="40"/>
        <v>554234</v>
      </c>
      <c r="AG92" s="38">
        <f t="shared" si="39"/>
        <v>554234</v>
      </c>
      <c r="AH92" s="31">
        <f t="shared" si="36"/>
        <v>5595</v>
      </c>
    </row>
    <row r="93" spans="1:34" ht="15.75" x14ac:dyDescent="0.25">
      <c r="A93" s="49" t="s">
        <v>101</v>
      </c>
      <c r="B93" s="50"/>
      <c r="C93" s="51"/>
      <c r="D93" s="19">
        <f t="shared" si="23"/>
        <v>671258</v>
      </c>
      <c r="E93" s="8">
        <v>671258</v>
      </c>
      <c r="F93" s="8"/>
      <c r="G93" s="8">
        <f t="shared" si="37"/>
        <v>671258</v>
      </c>
      <c r="H93" s="8">
        <f t="shared" si="32"/>
        <v>812527</v>
      </c>
      <c r="I93" s="8">
        <v>812527</v>
      </c>
      <c r="J93" s="8"/>
      <c r="K93" s="8">
        <f t="shared" si="38"/>
        <v>812527</v>
      </c>
      <c r="L93" s="8">
        <f t="shared" si="24"/>
        <v>769854</v>
      </c>
      <c r="M93" s="8">
        <v>769854</v>
      </c>
      <c r="N93" s="8">
        <f t="shared" si="25"/>
        <v>777841</v>
      </c>
      <c r="O93" s="8">
        <v>777841</v>
      </c>
      <c r="P93" s="8">
        <f t="shared" si="33"/>
        <v>677629</v>
      </c>
      <c r="Q93" s="8">
        <v>677629</v>
      </c>
      <c r="R93" s="8">
        <f t="shared" si="34"/>
        <v>676115</v>
      </c>
      <c r="S93" s="8">
        <v>676115</v>
      </c>
      <c r="T93" s="8">
        <f t="shared" si="26"/>
        <v>772896</v>
      </c>
      <c r="U93" s="8">
        <v>772896</v>
      </c>
      <c r="V93" s="8">
        <f t="shared" si="27"/>
        <v>875476</v>
      </c>
      <c r="W93" s="8">
        <v>875476</v>
      </c>
      <c r="X93" s="8">
        <f t="shared" si="28"/>
        <v>776929</v>
      </c>
      <c r="Y93" s="8">
        <v>776929</v>
      </c>
      <c r="Z93" s="8">
        <f t="shared" si="29"/>
        <v>779895</v>
      </c>
      <c r="AA93" s="8">
        <v>779895</v>
      </c>
      <c r="AB93" s="8">
        <f t="shared" si="30"/>
        <v>972701</v>
      </c>
      <c r="AC93" s="8">
        <v>972701</v>
      </c>
      <c r="AD93" s="8">
        <f t="shared" si="31"/>
        <v>973412</v>
      </c>
      <c r="AE93" s="27">
        <v>973412</v>
      </c>
      <c r="AF93" s="37">
        <f t="shared" si="40"/>
        <v>9536533</v>
      </c>
      <c r="AG93" s="38">
        <f t="shared" si="39"/>
        <v>9536533</v>
      </c>
      <c r="AH93" s="31">
        <f t="shared" si="36"/>
        <v>0</v>
      </c>
    </row>
    <row r="94" spans="1:34" ht="15.75" x14ac:dyDescent="0.25">
      <c r="A94" s="77" t="s">
        <v>102</v>
      </c>
      <c r="B94" s="78"/>
      <c r="C94" s="79"/>
      <c r="D94" s="19">
        <f t="shared" si="23"/>
        <v>723154</v>
      </c>
      <c r="E94" s="8">
        <v>723154</v>
      </c>
      <c r="F94" s="8"/>
      <c r="G94" s="8">
        <f t="shared" si="37"/>
        <v>723154</v>
      </c>
      <c r="H94" s="8">
        <f t="shared" si="32"/>
        <v>621727</v>
      </c>
      <c r="I94" s="8">
        <v>621727</v>
      </c>
      <c r="J94" s="8"/>
      <c r="K94" s="8">
        <f t="shared" si="38"/>
        <v>621727</v>
      </c>
      <c r="L94" s="8">
        <f t="shared" si="24"/>
        <v>718695</v>
      </c>
      <c r="M94" s="8">
        <v>718695</v>
      </c>
      <c r="N94" s="8">
        <f t="shared" si="25"/>
        <v>613482</v>
      </c>
      <c r="O94" s="8">
        <v>613482</v>
      </c>
      <c r="P94" s="8">
        <f t="shared" si="33"/>
        <v>545789</v>
      </c>
      <c r="Q94" s="8">
        <v>545789</v>
      </c>
      <c r="R94" s="8">
        <f t="shared" si="34"/>
        <v>603623</v>
      </c>
      <c r="S94" s="8">
        <v>603623</v>
      </c>
      <c r="T94" s="8">
        <f t="shared" si="26"/>
        <v>409456</v>
      </c>
      <c r="U94" s="8">
        <v>409456</v>
      </c>
      <c r="V94" s="8">
        <f t="shared" si="27"/>
        <v>410127</v>
      </c>
      <c r="W94" s="8">
        <v>410127</v>
      </c>
      <c r="X94" s="8">
        <f t="shared" si="28"/>
        <v>418265</v>
      </c>
      <c r="Y94" s="8">
        <v>418265</v>
      </c>
      <c r="Z94" s="8">
        <f t="shared" si="29"/>
        <v>417753</v>
      </c>
      <c r="AA94" s="8">
        <v>417753</v>
      </c>
      <c r="AB94" s="8">
        <f t="shared" si="30"/>
        <v>523956</v>
      </c>
      <c r="AC94" s="8">
        <v>523956</v>
      </c>
      <c r="AD94" s="8">
        <f t="shared" si="31"/>
        <v>615657</v>
      </c>
      <c r="AE94" s="27">
        <v>615657</v>
      </c>
      <c r="AF94" s="37">
        <f t="shared" si="40"/>
        <v>6621684</v>
      </c>
      <c r="AG94" s="38">
        <f t="shared" si="39"/>
        <v>6621684</v>
      </c>
      <c r="AH94" s="31">
        <f t="shared" si="36"/>
        <v>0</v>
      </c>
    </row>
    <row r="95" spans="1:34" ht="15.75" x14ac:dyDescent="0.25">
      <c r="A95" s="77" t="s">
        <v>103</v>
      </c>
      <c r="B95" s="78"/>
      <c r="C95" s="79"/>
      <c r="D95" s="19">
        <f t="shared" si="23"/>
        <v>445923</v>
      </c>
      <c r="E95" s="8">
        <v>445923</v>
      </c>
      <c r="F95" s="8"/>
      <c r="G95" s="8">
        <f t="shared" si="37"/>
        <v>445923</v>
      </c>
      <c r="H95" s="8">
        <f t="shared" si="32"/>
        <v>443278</v>
      </c>
      <c r="I95" s="8">
        <v>443278</v>
      </c>
      <c r="J95" s="8"/>
      <c r="K95" s="8">
        <f t="shared" si="38"/>
        <v>443278</v>
      </c>
      <c r="L95" s="8">
        <f t="shared" si="24"/>
        <v>440626</v>
      </c>
      <c r="M95" s="8">
        <v>440626</v>
      </c>
      <c r="N95" s="8">
        <f t="shared" si="25"/>
        <v>499852</v>
      </c>
      <c r="O95" s="8">
        <v>499852</v>
      </c>
      <c r="P95" s="8">
        <f t="shared" si="33"/>
        <v>441567</v>
      </c>
      <c r="Q95" s="8">
        <v>441567</v>
      </c>
      <c r="R95" s="8">
        <f t="shared" si="34"/>
        <v>459543</v>
      </c>
      <c r="S95" s="8">
        <v>459543</v>
      </c>
      <c r="T95" s="8">
        <f t="shared" si="26"/>
        <v>459364</v>
      </c>
      <c r="U95" s="8">
        <v>459364</v>
      </c>
      <c r="V95" s="8">
        <f t="shared" si="27"/>
        <v>479726</v>
      </c>
      <c r="W95" s="8">
        <v>479726</v>
      </c>
      <c r="X95" s="8">
        <f t="shared" si="28"/>
        <v>499765</v>
      </c>
      <c r="Y95" s="8">
        <v>499765</v>
      </c>
      <c r="Z95" s="8">
        <f t="shared" si="29"/>
        <v>500049</v>
      </c>
      <c r="AA95" s="8">
        <v>500049</v>
      </c>
      <c r="AB95" s="8">
        <f t="shared" si="30"/>
        <v>574789</v>
      </c>
      <c r="AC95" s="8">
        <v>574789</v>
      </c>
      <c r="AD95" s="8">
        <f t="shared" si="31"/>
        <v>538765</v>
      </c>
      <c r="AE95" s="27">
        <v>538765</v>
      </c>
      <c r="AF95" s="37">
        <f t="shared" si="40"/>
        <v>5783247</v>
      </c>
      <c r="AG95" s="38">
        <f>+E95+I95+M95+O95+Q95+S95+U95+W95+Y95+AA95+AC95+AE95</f>
        <v>5783247</v>
      </c>
      <c r="AH95" s="31">
        <f t="shared" si="36"/>
        <v>0</v>
      </c>
    </row>
    <row r="96" spans="1:34" ht="15.75" x14ac:dyDescent="0.25">
      <c r="A96" s="49" t="s">
        <v>104</v>
      </c>
      <c r="B96" s="50"/>
      <c r="C96" s="51"/>
      <c r="D96" s="19">
        <f t="shared" si="23"/>
        <v>2734212</v>
      </c>
      <c r="E96" s="8">
        <f>2734212</f>
        <v>2734212</v>
      </c>
      <c r="F96" s="8"/>
      <c r="G96" s="8">
        <f t="shared" si="37"/>
        <v>2734212</v>
      </c>
      <c r="H96" s="8">
        <f t="shared" si="32"/>
        <v>2680668</v>
      </c>
      <c r="I96" s="8">
        <v>2680668</v>
      </c>
      <c r="J96" s="8"/>
      <c r="K96" s="8">
        <f t="shared" si="38"/>
        <v>2680668</v>
      </c>
      <c r="L96" s="8">
        <f t="shared" si="24"/>
        <v>2632943</v>
      </c>
      <c r="M96" s="8">
        <v>2632943</v>
      </c>
      <c r="N96" s="8">
        <f t="shared" si="25"/>
        <v>2724212</v>
      </c>
      <c r="O96" s="8">
        <v>2724212</v>
      </c>
      <c r="P96" s="8">
        <f t="shared" si="33"/>
        <v>2554333</v>
      </c>
      <c r="Q96" s="8">
        <v>2554333</v>
      </c>
      <c r="R96" s="8">
        <f t="shared" si="34"/>
        <v>2223125</v>
      </c>
      <c r="S96" s="8">
        <v>2223125</v>
      </c>
      <c r="T96" s="8">
        <f t="shared" si="26"/>
        <v>2534217</v>
      </c>
      <c r="U96" s="8">
        <v>2534217</v>
      </c>
      <c r="V96" s="8">
        <f t="shared" si="27"/>
        <v>2625476</v>
      </c>
      <c r="W96" s="8">
        <v>2625476</v>
      </c>
      <c r="X96" s="8">
        <f t="shared" si="28"/>
        <v>2612359</v>
      </c>
      <c r="Y96" s="8">
        <v>2612359</v>
      </c>
      <c r="Z96" s="8">
        <f t="shared" si="29"/>
        <v>2741601</v>
      </c>
      <c r="AA96" s="8">
        <v>2741601</v>
      </c>
      <c r="AB96" s="8">
        <f t="shared" si="30"/>
        <v>2734218</v>
      </c>
      <c r="AC96" s="8">
        <v>2734218</v>
      </c>
      <c r="AD96" s="8">
        <f t="shared" si="31"/>
        <v>2742565</v>
      </c>
      <c r="AE96" s="27">
        <v>2742565</v>
      </c>
      <c r="AF96" s="37">
        <f t="shared" si="40"/>
        <v>31539929</v>
      </c>
      <c r="AG96" s="38">
        <f t="shared" si="39"/>
        <v>31539929</v>
      </c>
      <c r="AH96" s="31">
        <f t="shared" si="36"/>
        <v>0</v>
      </c>
    </row>
    <row r="97" spans="1:34" ht="15.75" x14ac:dyDescent="0.25">
      <c r="A97" s="59" t="s">
        <v>105</v>
      </c>
      <c r="B97" s="60"/>
      <c r="C97" s="60"/>
      <c r="D97" s="9">
        <f t="shared" si="23"/>
        <v>9160469</v>
      </c>
      <c r="E97" s="9">
        <f>E98+E99</f>
        <v>9160469</v>
      </c>
      <c r="F97" s="9">
        <f>+F98+F99</f>
        <v>9941349</v>
      </c>
      <c r="G97" s="9">
        <f>+G98+G99</f>
        <v>-780880</v>
      </c>
      <c r="H97" s="9">
        <f t="shared" si="32"/>
        <v>8987795</v>
      </c>
      <c r="I97" s="9">
        <f>I98+I99</f>
        <v>8987795</v>
      </c>
      <c r="J97" s="9">
        <f>J98+J99</f>
        <v>5244077.72</v>
      </c>
      <c r="K97" s="9">
        <f>+K98+K99</f>
        <v>3743717.2800000003</v>
      </c>
      <c r="L97" s="9">
        <f t="shared" si="24"/>
        <v>11906600</v>
      </c>
      <c r="M97" s="9">
        <f t="shared" ref="M97:AE97" si="41">M98+M99</f>
        <v>11906600</v>
      </c>
      <c r="N97" s="9">
        <f t="shared" si="25"/>
        <v>10697750</v>
      </c>
      <c r="O97" s="9">
        <f t="shared" si="41"/>
        <v>10697750</v>
      </c>
      <c r="P97" s="9">
        <f t="shared" si="33"/>
        <v>11472669</v>
      </c>
      <c r="Q97" s="9">
        <f t="shared" si="41"/>
        <v>11472669</v>
      </c>
      <c r="R97" s="9">
        <f t="shared" si="34"/>
        <v>12694424</v>
      </c>
      <c r="S97" s="9">
        <f t="shared" si="41"/>
        <v>12694424</v>
      </c>
      <c r="T97" s="9">
        <f t="shared" si="26"/>
        <v>12660416</v>
      </c>
      <c r="U97" s="9">
        <f t="shared" si="41"/>
        <v>12660416</v>
      </c>
      <c r="V97" s="9">
        <f t="shared" si="27"/>
        <v>13177993</v>
      </c>
      <c r="W97" s="9">
        <f t="shared" si="41"/>
        <v>13177993</v>
      </c>
      <c r="X97" s="9">
        <f t="shared" si="28"/>
        <v>13181885</v>
      </c>
      <c r="Y97" s="9">
        <f t="shared" si="41"/>
        <v>13181885</v>
      </c>
      <c r="Z97" s="9">
        <f t="shared" si="29"/>
        <v>13716632</v>
      </c>
      <c r="AA97" s="9">
        <f t="shared" si="41"/>
        <v>13716632</v>
      </c>
      <c r="AB97" s="9">
        <f t="shared" si="30"/>
        <v>13949983</v>
      </c>
      <c r="AC97" s="9">
        <f t="shared" si="41"/>
        <v>13949983</v>
      </c>
      <c r="AD97" s="9">
        <f t="shared" si="31"/>
        <v>13860456</v>
      </c>
      <c r="AE97" s="28">
        <f t="shared" si="41"/>
        <v>13860456</v>
      </c>
      <c r="AF97" s="39">
        <f>+SUM(AF98:AF99)</f>
        <v>145467072</v>
      </c>
      <c r="AG97" s="40">
        <f>SUM(AG98:AG99)</f>
        <v>145467072</v>
      </c>
      <c r="AH97" s="32">
        <f>SUM(AH98:AH99)</f>
        <v>9941349</v>
      </c>
    </row>
    <row r="98" spans="1:34" ht="15.75" x14ac:dyDescent="0.25">
      <c r="A98" s="77" t="s">
        <v>106</v>
      </c>
      <c r="B98" s="78" t="s">
        <v>107</v>
      </c>
      <c r="C98" s="79"/>
      <c r="D98" s="19">
        <f t="shared" si="23"/>
        <v>5548103</v>
      </c>
      <c r="E98" s="8">
        <v>5548103</v>
      </c>
      <c r="F98" s="8">
        <v>9941349</v>
      </c>
      <c r="G98" s="8">
        <f>+E98-F98</f>
        <v>-4393246</v>
      </c>
      <c r="H98" s="8">
        <f t="shared" si="32"/>
        <v>5175429</v>
      </c>
      <c r="I98" s="8">
        <v>5175429</v>
      </c>
      <c r="J98" s="8">
        <v>5244077.72</v>
      </c>
      <c r="K98" s="8">
        <f>+I98-J98</f>
        <v>-68648.719999999739</v>
      </c>
      <c r="L98" s="8">
        <f t="shared" si="24"/>
        <v>7994234</v>
      </c>
      <c r="M98" s="8">
        <v>7994234</v>
      </c>
      <c r="N98" s="8">
        <f t="shared" si="25"/>
        <v>7225385</v>
      </c>
      <c r="O98" s="8">
        <v>7225385</v>
      </c>
      <c r="P98" s="8">
        <f t="shared" si="33"/>
        <v>7620268</v>
      </c>
      <c r="Q98" s="8">
        <v>7620268</v>
      </c>
      <c r="R98" s="8">
        <f t="shared" si="34"/>
        <v>9082072</v>
      </c>
      <c r="S98" s="8">
        <v>9082072</v>
      </c>
      <c r="T98" s="8">
        <f t="shared" si="26"/>
        <v>9148084</v>
      </c>
      <c r="U98" s="8">
        <v>9148084</v>
      </c>
      <c r="V98" s="8">
        <f t="shared" si="27"/>
        <v>9445549</v>
      </c>
      <c r="W98" s="8">
        <v>9445549</v>
      </c>
      <c r="X98" s="8">
        <f t="shared" si="28"/>
        <v>9369341</v>
      </c>
      <c r="Y98" s="8">
        <v>9369341</v>
      </c>
      <c r="Z98" s="8">
        <f t="shared" si="29"/>
        <v>9904289</v>
      </c>
      <c r="AA98" s="8">
        <v>9904289</v>
      </c>
      <c r="AB98" s="8">
        <f t="shared" si="30"/>
        <v>9977641</v>
      </c>
      <c r="AC98" s="8">
        <v>9977641</v>
      </c>
      <c r="AD98" s="8">
        <f t="shared" si="31"/>
        <v>9948832</v>
      </c>
      <c r="AE98" s="27">
        <v>9948832</v>
      </c>
      <c r="AF98" s="37">
        <f t="shared" si="40"/>
        <v>100439227</v>
      </c>
      <c r="AG98" s="38">
        <f t="shared" ref="AG98" si="42">+E98+I98+M98+O98+Q98+S98+U98+W98+Y98+AA98+AC98+AE98</f>
        <v>100439227</v>
      </c>
      <c r="AH98" s="31">
        <f t="shared" si="36"/>
        <v>9941349</v>
      </c>
    </row>
    <row r="99" spans="1:34" ht="15.75" x14ac:dyDescent="0.25">
      <c r="A99" s="49" t="s">
        <v>108</v>
      </c>
      <c r="B99" s="50" t="s">
        <v>107</v>
      </c>
      <c r="C99" s="51"/>
      <c r="D99" s="19">
        <f t="shared" si="23"/>
        <v>3612366</v>
      </c>
      <c r="E99" s="8">
        <v>3612366</v>
      </c>
      <c r="F99" s="8"/>
      <c r="G99" s="8">
        <f>+E99-F99</f>
        <v>3612366</v>
      </c>
      <c r="H99" s="8">
        <f t="shared" si="32"/>
        <v>3812366</v>
      </c>
      <c r="I99" s="8">
        <v>3812366</v>
      </c>
      <c r="J99" s="8"/>
      <c r="K99" s="8">
        <f>+I99-J99</f>
        <v>3812366</v>
      </c>
      <c r="L99" s="8">
        <f t="shared" si="24"/>
        <v>3912366</v>
      </c>
      <c r="M99" s="8">
        <v>3912366</v>
      </c>
      <c r="N99" s="8">
        <f t="shared" si="25"/>
        <v>3472365</v>
      </c>
      <c r="O99" s="8">
        <v>3472365</v>
      </c>
      <c r="P99" s="8">
        <f t="shared" si="33"/>
        <v>3852401</v>
      </c>
      <c r="Q99" s="8">
        <v>3852401</v>
      </c>
      <c r="R99" s="8">
        <f t="shared" si="34"/>
        <v>3612352</v>
      </c>
      <c r="S99" s="8">
        <v>3612352</v>
      </c>
      <c r="T99" s="8">
        <f t="shared" si="26"/>
        <v>3512332</v>
      </c>
      <c r="U99" s="8">
        <v>3512332</v>
      </c>
      <c r="V99" s="8">
        <f t="shared" si="27"/>
        <v>3732444</v>
      </c>
      <c r="W99" s="8">
        <v>3732444</v>
      </c>
      <c r="X99" s="8">
        <f t="shared" si="28"/>
        <v>3812544</v>
      </c>
      <c r="Y99" s="8">
        <v>3812544</v>
      </c>
      <c r="Z99" s="8">
        <f t="shared" si="29"/>
        <v>3812343</v>
      </c>
      <c r="AA99" s="8">
        <v>3812343</v>
      </c>
      <c r="AB99" s="8">
        <f t="shared" si="30"/>
        <v>3972342</v>
      </c>
      <c r="AC99" s="8">
        <v>3972342</v>
      </c>
      <c r="AD99" s="8">
        <f t="shared" si="31"/>
        <v>3911624</v>
      </c>
      <c r="AE99" s="27">
        <v>3911624</v>
      </c>
      <c r="AF99" s="37">
        <f t="shared" si="40"/>
        <v>45027845</v>
      </c>
      <c r="AG99" s="38">
        <f>+E99+I99+M99+O99+Q99+S99+U99+W99+Y99+AA99+AC99+AE99</f>
        <v>45027845</v>
      </c>
      <c r="AH99" s="31">
        <f t="shared" si="36"/>
        <v>0</v>
      </c>
    </row>
    <row r="100" spans="1:34" ht="16.5" thickBot="1" x14ac:dyDescent="0.3">
      <c r="A100" s="86" t="s">
        <v>109</v>
      </c>
      <c r="B100" s="86"/>
      <c r="C100" s="86"/>
      <c r="D100" s="10">
        <f t="shared" si="23"/>
        <v>84063872</v>
      </c>
      <c r="E100" s="10">
        <f>+E10+E26+E67+E89+E97</f>
        <v>84063872</v>
      </c>
      <c r="F100" s="10" t="e">
        <f>+F10+F26+F67+F89+F97</f>
        <v>#REF!</v>
      </c>
      <c r="G100" s="10" t="e">
        <f>+G10+G26+G67+G89+G97</f>
        <v>#REF!</v>
      </c>
      <c r="H100" s="10">
        <f t="shared" si="32"/>
        <v>85941954</v>
      </c>
      <c r="I100" s="10">
        <f>+I10+I26+I67+I89+I97</f>
        <v>85941954</v>
      </c>
      <c r="J100" s="10" t="e">
        <f>+J10+J26+J67+J89+J97</f>
        <v>#REF!</v>
      </c>
      <c r="K100" s="10" t="e">
        <f>+K10+K26+K67+K89+K97</f>
        <v>#REF!</v>
      </c>
      <c r="L100" s="10">
        <f t="shared" si="24"/>
        <v>87187024</v>
      </c>
      <c r="M100" s="10">
        <f>+M10+M26+M67+M89+M97</f>
        <v>87187024</v>
      </c>
      <c r="N100" s="10">
        <f t="shared" si="25"/>
        <v>89229467</v>
      </c>
      <c r="O100" s="10">
        <f>+O10+O26+O67+O89+O97</f>
        <v>89229467</v>
      </c>
      <c r="P100" s="10">
        <f t="shared" si="33"/>
        <v>90200333</v>
      </c>
      <c r="Q100" s="10">
        <f>+Q10+Q26+Q67+Q89+Q97</f>
        <v>90200333</v>
      </c>
      <c r="R100" s="10">
        <f t="shared" si="34"/>
        <v>91567844</v>
      </c>
      <c r="S100" s="10">
        <f>+S10+S26+S67+S89+S97</f>
        <v>91567844</v>
      </c>
      <c r="T100" s="10">
        <f t="shared" si="26"/>
        <v>93848605</v>
      </c>
      <c r="U100" s="10">
        <f>+U10+U26+U67+U89+U97</f>
        <v>93848605</v>
      </c>
      <c r="V100" s="10">
        <f t="shared" si="27"/>
        <v>93315293</v>
      </c>
      <c r="W100" s="10">
        <f>+W10+W26+W67+W89+W97</f>
        <v>93315293</v>
      </c>
      <c r="X100" s="10">
        <f t="shared" si="28"/>
        <v>95006825</v>
      </c>
      <c r="Y100" s="10">
        <f>+Y10+Y26+Y67+Y89+Y97</f>
        <v>95006825</v>
      </c>
      <c r="Z100" s="10">
        <f t="shared" si="29"/>
        <v>95421633</v>
      </c>
      <c r="AA100" s="10">
        <f>+AA10+AA26+AA67+AA89+AA97</f>
        <v>95421633</v>
      </c>
      <c r="AB100" s="10">
        <f t="shared" si="30"/>
        <v>94998347</v>
      </c>
      <c r="AC100" s="10">
        <f>+AC10+AC26+AC67+AC89+AC97</f>
        <v>94998347</v>
      </c>
      <c r="AD100" s="10">
        <f t="shared" si="31"/>
        <v>99218803</v>
      </c>
      <c r="AE100" s="10">
        <f>+AE10+AE26+AE67+AE89+AE97</f>
        <v>99218803</v>
      </c>
      <c r="AF100" s="41">
        <f>+AF10+AF26+AF67+AF89+AF97</f>
        <v>1100000000</v>
      </c>
      <c r="AG100" s="42">
        <f>+AE100+AC100+AA100+Y100+W100+U100+S100+Q100+O100+M100+I100+E100</f>
        <v>1100000000</v>
      </c>
      <c r="AH100" s="10" t="e">
        <f>+F100</f>
        <v>#REF!</v>
      </c>
    </row>
    <row r="101" spans="1:34" ht="27" customHeight="1" x14ac:dyDescent="0.25">
      <c r="F101" s="12"/>
      <c r="AH101" s="13"/>
    </row>
    <row r="102" spans="1:34" ht="21" x14ac:dyDescent="0.35">
      <c r="A102" s="48"/>
      <c r="F102" s="14"/>
      <c r="J102" s="15"/>
    </row>
    <row r="103" spans="1:34" x14ac:dyDescent="0.25">
      <c r="A103" s="47"/>
      <c r="B103" s="47"/>
      <c r="C103" s="47"/>
      <c r="D103" s="47"/>
      <c r="G103" s="15"/>
      <c r="H103" s="15"/>
    </row>
    <row r="104" spans="1:34" x14ac:dyDescent="0.25">
      <c r="A104" s="47"/>
      <c r="B104" s="47"/>
      <c r="C104" s="47"/>
      <c r="D104" s="47"/>
    </row>
    <row r="105" spans="1:34" x14ac:dyDescent="0.25">
      <c r="A105" s="47"/>
      <c r="B105" s="47"/>
      <c r="C105" s="47"/>
      <c r="D105" s="47"/>
    </row>
    <row r="106" spans="1:34" x14ac:dyDescent="0.25">
      <c r="A106" s="47"/>
      <c r="B106" s="47"/>
      <c r="C106" s="47"/>
      <c r="D106" s="47"/>
    </row>
  </sheetData>
  <mergeCells count="113">
    <mergeCell ref="D2:AG2"/>
    <mergeCell ref="D3:AG3"/>
    <mergeCell ref="D4:AG4"/>
    <mergeCell ref="D5:AG5"/>
    <mergeCell ref="A1:C6"/>
    <mergeCell ref="A95:C95"/>
    <mergeCell ref="A96:C96"/>
    <mergeCell ref="A97:C97"/>
    <mergeCell ref="A98:C98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99:C99"/>
    <mergeCell ref="A100:C100"/>
    <mergeCell ref="A91:C91"/>
    <mergeCell ref="A92:C92"/>
    <mergeCell ref="A93:C93"/>
    <mergeCell ref="A94:C94"/>
    <mergeCell ref="A86:C86"/>
    <mergeCell ref="A87:C87"/>
    <mergeCell ref="A88:C88"/>
    <mergeCell ref="A89:C89"/>
    <mergeCell ref="A90:C9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1:C51"/>
    <mergeCell ref="A52:C52"/>
    <mergeCell ref="A53:C53"/>
    <mergeCell ref="A54:C54"/>
    <mergeCell ref="A55:C55"/>
    <mergeCell ref="A45:C45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9:C19"/>
    <mergeCell ref="A20:C20"/>
    <mergeCell ref="A21:C21"/>
    <mergeCell ref="AG7:AG8"/>
    <mergeCell ref="AH7:AH8"/>
    <mergeCell ref="A9:C9"/>
    <mergeCell ref="T7:U7"/>
    <mergeCell ref="V7:W7"/>
    <mergeCell ref="X7:Y7"/>
    <mergeCell ref="Z7:AA7"/>
    <mergeCell ref="AB7:AC7"/>
    <mergeCell ref="AD7:AE7"/>
    <mergeCell ref="AF7:AF8"/>
    <mergeCell ref="A16:C16"/>
    <mergeCell ref="A17:C17"/>
    <mergeCell ref="A18:C18"/>
    <mergeCell ref="D7:E7"/>
    <mergeCell ref="H7:I7"/>
    <mergeCell ref="L7:M7"/>
    <mergeCell ref="N7:O7"/>
    <mergeCell ref="P7:Q7"/>
    <mergeCell ref="R7:S7"/>
    <mergeCell ref="A10:C10"/>
    <mergeCell ref="A11:C11"/>
    <mergeCell ref="A12:C12"/>
    <mergeCell ref="A13:C13"/>
    <mergeCell ref="A14:C14"/>
    <mergeCell ref="A15:C15"/>
    <mergeCell ref="A7:C8"/>
  </mergeCells>
  <printOptions horizontalCentered="1" verticalCentered="1"/>
  <pageMargins left="0.17416666666666666" right="0.7" top="0.75" bottom="0.75" header="0.3" footer="0.3"/>
  <pageSetup paperSize="5" scale="27" fitToHeight="0" orientation="landscape" verticalDpi="0" r:id="rId1"/>
  <rowBreaks count="1" manualBreakCount="1">
    <brk id="67" max="16383" man="1"/>
  </rowBreaks>
  <colBreaks count="2" manualBreakCount="2">
    <brk id="33" max="1048575" man="1"/>
    <brk id="34" max="1048575" man="1"/>
  </colBreaks>
  <ignoredErrors>
    <ignoredError sqref="H10 H100 X9 R11:AG25 R9:W9 Y9:AG9 AE10:AG10 Y10:AD10 R10:W10 X10 P10 L10:O10 Q10 R26:AG100 P100 O97 N100 M26:Q96 M101:AG101 M100 O100 M98:Q99 M97:N97 P97:Q97 Q10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rhernandez</dc:creator>
  <cp:lastModifiedBy>Lenovo</cp:lastModifiedBy>
  <cp:lastPrinted>2021-03-10T13:29:46Z</cp:lastPrinted>
  <dcterms:created xsi:type="dcterms:W3CDTF">2021-02-24T17:53:27Z</dcterms:created>
  <dcterms:modified xsi:type="dcterms:W3CDTF">2021-12-20T13:46:03Z</dcterms:modified>
</cp:coreProperties>
</file>