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JECUCIONES PRESUPUESTARIAS\2025\"/>
    </mc:Choice>
  </mc:AlternateContent>
  <xr:revisionPtr revIDLastSave="0" documentId="8_{C369284C-3797-4EF5-868A-EA372D8098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. Aprobado-Ejec OAI " sheetId="2" r:id="rId1"/>
    <sheet name="Ejecución OAI 2025" sheetId="1" r:id="rId2"/>
  </sheets>
  <definedNames>
    <definedName name="_xlnm._FilterDatabase" localSheetId="1" hidden="1">'Ejecución OAI 2025'!$A$2:$A$98</definedName>
    <definedName name="_xlnm.Print_Area" localSheetId="1">'Ejecución OAI 2025'!$A$2:$N$98</definedName>
    <definedName name="_xlnm.Print_Area" localSheetId="0">'Presup. Aprobado-Ejec OAI 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6" i="2" l="1"/>
  <c r="F76" i="2"/>
  <c r="F24" i="2"/>
  <c r="C80" i="1"/>
  <c r="C24" i="1"/>
  <c r="B52" i="1" l="1"/>
  <c r="C52" i="1"/>
  <c r="C70" i="1"/>
  <c r="C67" i="1"/>
  <c r="C44" i="1"/>
  <c r="B44" i="1" s="1"/>
  <c r="E78" i="2"/>
  <c r="D78" i="2"/>
  <c r="D36" i="2" l="1"/>
  <c r="E36" i="2"/>
  <c r="F75" i="2"/>
  <c r="F62" i="2"/>
  <c r="E10" i="2"/>
  <c r="D16" i="2"/>
  <c r="C79" i="1"/>
  <c r="C85" i="1" s="1"/>
  <c r="C36" i="1"/>
  <c r="C26" i="1"/>
  <c r="C16" i="1"/>
  <c r="B16" i="1" s="1"/>
  <c r="C10" i="1"/>
  <c r="F52" i="2"/>
  <c r="F36" i="2"/>
  <c r="F26" i="2"/>
  <c r="G10" i="2"/>
  <c r="G16" i="2"/>
  <c r="F16" i="2"/>
  <c r="E75" i="2" l="1"/>
  <c r="E62" i="2"/>
  <c r="E52" i="2"/>
  <c r="E26" i="2"/>
  <c r="E16" i="2"/>
  <c r="R63" i="2"/>
  <c r="R58" i="2"/>
  <c r="E80" i="2" l="1"/>
  <c r="R74" i="2"/>
  <c r="R73" i="2"/>
  <c r="R72" i="2"/>
  <c r="R71" i="2"/>
  <c r="R70" i="2"/>
  <c r="R69" i="2"/>
  <c r="R68" i="2"/>
  <c r="R67" i="2"/>
  <c r="R66" i="2"/>
  <c r="R65" i="2"/>
  <c r="R64" i="2"/>
  <c r="R61" i="2"/>
  <c r="R60" i="2"/>
  <c r="R59" i="2"/>
  <c r="R57" i="2"/>
  <c r="R56" i="2"/>
  <c r="R55" i="2"/>
  <c r="R54" i="2"/>
  <c r="R53" i="2"/>
  <c r="R51" i="2"/>
  <c r="R48" i="2"/>
  <c r="R47" i="2"/>
  <c r="R46" i="2"/>
  <c r="R45" i="2"/>
  <c r="R44" i="2"/>
  <c r="R43" i="2"/>
  <c r="R39" i="2"/>
  <c r="R38" i="2"/>
  <c r="R37" i="2"/>
  <c r="R17" i="2"/>
  <c r="R13" i="2"/>
  <c r="R35" i="2"/>
  <c r="R34" i="2"/>
  <c r="R33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5" i="2"/>
  <c r="R14" i="2"/>
  <c r="R12" i="2"/>
  <c r="R11" i="2"/>
  <c r="B85" i="1" l="1"/>
  <c r="B84" i="1"/>
  <c r="B82" i="1"/>
  <c r="B81" i="1"/>
  <c r="B80" i="1"/>
  <c r="B78" i="1"/>
  <c r="B77" i="1"/>
  <c r="B73" i="1"/>
  <c r="B72" i="1"/>
  <c r="B71" i="1"/>
  <c r="B70" i="1"/>
  <c r="B69" i="1"/>
  <c r="B68" i="1"/>
  <c r="B66" i="1"/>
  <c r="B65" i="1"/>
  <c r="B64" i="1"/>
  <c r="B63" i="1"/>
  <c r="B61" i="1"/>
  <c r="B60" i="1"/>
  <c r="B59" i="1"/>
  <c r="B58" i="1"/>
  <c r="B57" i="1"/>
  <c r="B56" i="1"/>
  <c r="B55" i="1"/>
  <c r="B54" i="1"/>
  <c r="B53" i="1"/>
  <c r="B51" i="1"/>
  <c r="B50" i="1"/>
  <c r="B49" i="1"/>
  <c r="B48" i="1"/>
  <c r="B47" i="1"/>
  <c r="B46" i="1"/>
  <c r="B45" i="1"/>
  <c r="B43" i="1"/>
  <c r="B42" i="1"/>
  <c r="B41" i="1"/>
  <c r="B40" i="1"/>
  <c r="B39" i="1"/>
  <c r="B38" i="1"/>
  <c r="B37" i="1"/>
  <c r="B35" i="1"/>
  <c r="B34" i="1"/>
  <c r="B33" i="1"/>
  <c r="B32" i="1"/>
  <c r="B31" i="1"/>
  <c r="B30" i="1"/>
  <c r="B29" i="1"/>
  <c r="B28" i="1"/>
  <c r="B27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  <c r="B10" i="1" l="1"/>
  <c r="J75" i="2" l="1"/>
  <c r="I75" i="2"/>
  <c r="H75" i="2"/>
  <c r="G75" i="2"/>
  <c r="R75" i="2" s="1"/>
  <c r="J62" i="2"/>
  <c r="I62" i="2"/>
  <c r="H62" i="2"/>
  <c r="G62" i="2"/>
  <c r="M52" i="2"/>
  <c r="L52" i="2"/>
  <c r="K52" i="2"/>
  <c r="J52" i="2"/>
  <c r="I52" i="2"/>
  <c r="H52" i="2"/>
  <c r="G52" i="2"/>
  <c r="D75" i="2"/>
  <c r="D62" i="2"/>
  <c r="D52" i="2"/>
  <c r="D26" i="2"/>
  <c r="D10" i="2"/>
  <c r="F10" i="2"/>
  <c r="D80" i="2" l="1"/>
  <c r="N62" i="1"/>
  <c r="Q62" i="2"/>
  <c r="N52" i="1"/>
  <c r="N36" i="1"/>
  <c r="N26" i="1"/>
  <c r="N16" i="1"/>
  <c r="N10" i="1"/>
  <c r="M62" i="1" l="1"/>
  <c r="M52" i="1" l="1"/>
  <c r="M36" i="1"/>
  <c r="M26" i="1"/>
  <c r="M16" i="1"/>
  <c r="M10" i="1"/>
  <c r="M74" i="1" l="1"/>
  <c r="M87" i="1" s="1"/>
  <c r="P26" i="2"/>
  <c r="P36" i="2"/>
  <c r="P16" i="2"/>
  <c r="L52" i="1" l="1"/>
  <c r="L36" i="1"/>
  <c r="L26" i="1"/>
  <c r="L16" i="1"/>
  <c r="L10" i="1"/>
  <c r="N36" i="2"/>
  <c r="O36" i="2"/>
  <c r="O26" i="2"/>
  <c r="O16" i="2"/>
  <c r="L74" i="1" l="1"/>
  <c r="L87" i="1" s="1"/>
  <c r="N16" i="2"/>
  <c r="H36" i="2" l="1"/>
  <c r="I36" i="2"/>
  <c r="I80" i="2" s="1"/>
  <c r="J36" i="2"/>
  <c r="J80" i="2" s="1"/>
  <c r="K36" i="2"/>
  <c r="K80" i="2" s="1"/>
  <c r="L36" i="2"/>
  <c r="L80" i="2" s="1"/>
  <c r="M36" i="2"/>
  <c r="H26" i="2"/>
  <c r="I26" i="2"/>
  <c r="J26" i="2"/>
  <c r="K26" i="2"/>
  <c r="L26" i="2"/>
  <c r="M26" i="2"/>
  <c r="H16" i="2"/>
  <c r="I16" i="2"/>
  <c r="J16" i="2"/>
  <c r="K16" i="2"/>
  <c r="L16" i="2"/>
  <c r="M16" i="2"/>
  <c r="N10" i="2"/>
  <c r="H10" i="2"/>
  <c r="I10" i="2"/>
  <c r="J10" i="2"/>
  <c r="K10" i="2"/>
  <c r="L10" i="2"/>
  <c r="M10" i="2"/>
  <c r="M80" i="2" l="1"/>
  <c r="H80" i="2"/>
  <c r="R36" i="2"/>
  <c r="G80" i="2"/>
  <c r="F80" i="2"/>
  <c r="K52" i="1"/>
  <c r="N52" i="2"/>
  <c r="R52" i="2" s="1"/>
  <c r="E52" i="1"/>
  <c r="F52" i="1"/>
  <c r="G52" i="1"/>
  <c r="H52" i="1"/>
  <c r="I52" i="1"/>
  <c r="J52" i="1"/>
  <c r="E36" i="1"/>
  <c r="F36" i="1"/>
  <c r="G36" i="1"/>
  <c r="H36" i="1"/>
  <c r="I36" i="1"/>
  <c r="J36" i="1"/>
  <c r="K36" i="1"/>
  <c r="E26" i="1"/>
  <c r="F26" i="1"/>
  <c r="G26" i="1"/>
  <c r="H26" i="1"/>
  <c r="I26" i="1"/>
  <c r="J26" i="1"/>
  <c r="K26" i="1"/>
  <c r="K16" i="1"/>
  <c r="J16" i="1"/>
  <c r="I16" i="1"/>
  <c r="H16" i="1"/>
  <c r="G16" i="1"/>
  <c r="E16" i="1"/>
  <c r="D74" i="1"/>
  <c r="D87" i="1" s="1"/>
  <c r="F16" i="1"/>
  <c r="E10" i="1"/>
  <c r="F10" i="1"/>
  <c r="G10" i="1"/>
  <c r="H10" i="1"/>
  <c r="I10" i="1"/>
  <c r="J10" i="1"/>
  <c r="K10" i="1"/>
  <c r="N26" i="2"/>
  <c r="R26" i="2" s="1"/>
  <c r="N62" i="2"/>
  <c r="O62" i="2"/>
  <c r="P62" i="2"/>
  <c r="O52" i="2"/>
  <c r="P52" i="2"/>
  <c r="Q52" i="2"/>
  <c r="Q36" i="2"/>
  <c r="Q26" i="2"/>
  <c r="Q16" i="2"/>
  <c r="R16" i="2" s="1"/>
  <c r="O10" i="2"/>
  <c r="R10" i="2" s="1"/>
  <c r="P10" i="2"/>
  <c r="Q10" i="2"/>
  <c r="R62" i="2" l="1"/>
  <c r="B36" i="1"/>
  <c r="B26" i="1"/>
  <c r="I74" i="1"/>
  <c r="I87" i="1" s="1"/>
  <c r="Q80" i="2"/>
  <c r="J74" i="1"/>
  <c r="J87" i="1" s="1"/>
  <c r="G74" i="1"/>
  <c r="G87" i="1" s="1"/>
  <c r="E74" i="1"/>
  <c r="E87" i="1" s="1"/>
  <c r="P80" i="2"/>
  <c r="H74" i="1"/>
  <c r="H87" i="1" s="1"/>
  <c r="F74" i="1"/>
  <c r="F87" i="1" s="1"/>
  <c r="O80" i="2"/>
  <c r="N80" i="2"/>
  <c r="K74" i="1"/>
  <c r="K87" i="1" s="1"/>
  <c r="R80" i="2" l="1"/>
  <c r="B83" i="1" l="1"/>
  <c r="N74" i="1"/>
  <c r="B76" i="1" l="1"/>
  <c r="B79" i="1"/>
  <c r="N87" i="1"/>
  <c r="B67" i="1"/>
  <c r="C62" i="1"/>
  <c r="B62" i="1" s="1"/>
  <c r="C74" i="1" l="1"/>
  <c r="C87" i="1" l="1"/>
  <c r="B87" i="1" s="1"/>
  <c r="B74" i="1"/>
</calcChain>
</file>

<file path=xl/sharedStrings.xml><?xml version="1.0" encoding="utf-8"?>
<sst xmlns="http://schemas.openxmlformats.org/spreadsheetml/2006/main" count="202" uniqueCount="123">
  <si>
    <t xml:space="preserve">Autoridad Portuaria Dominicana 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</si>
  <si>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</si>
  <si>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</si>
  <si>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</si>
  <si>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</si>
  <si>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</si>
  <si>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</si>
  <si>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</si>
  <si>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</si>
  <si>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</si>
  <si>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</si>
  <si>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</si>
  <si>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</si>
  <si>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</si>
  <si>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</si>
  <si>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</si>
  <si>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</si>
  <si>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</si>
  <si>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</si>
  <si>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</si>
  <si>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</si>
  <si>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</si>
  <si>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</si>
  <si>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</si>
  <si>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</si>
  <si>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</si>
  <si>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</si>
  <si>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</si>
  <si>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</si>
  <si>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</si>
  <si>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</si>
  <si>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</si>
  <si>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</si>
  <si>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</si>
  <si>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</si>
  <si>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</si>
  <si>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</si>
  <si>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</si>
  <si>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</si>
  <si>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</si>
  <si>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</si>
  <si>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</si>
  <si>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</si>
  <si>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</si>
  <si>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</si>
  <si>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</si>
  <si>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</si>
  <si>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</si>
  <si>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</si>
  <si>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</si>
  <si>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</si>
  <si>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</si>
  <si>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</si>
  <si>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</si>
  <si>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</si>
  <si>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</si>
  <si>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</si>
  <si>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</si>
  <si>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</si>
  <si>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</si>
  <si>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</si>
  <si>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</si>
  <si>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</si>
  <si>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</si>
  <si>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</si>
  <si>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</si>
  <si>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</si>
  <si>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</si>
  <si>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</si>
  <si>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</si>
  <si>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</si>
  <si>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</si>
  <si>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</si>
  <si>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</si>
  <si>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</si>
  <si>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</si>
  <si>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</si>
  <si>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</si>
  <si>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</si>
  <si>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</si>
  <si>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</si>
  <si>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</si>
  <si>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</si>
  <si>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</si>
  <si>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</si>
  <si>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</si>
  <si>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</si>
  <si>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</si>
  <si>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</si>
  <si>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</si>
  <si>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4.2.3 - DISMINUCIÓN DE PRESTAMO INTERNO A CORTO PLAZO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</si>
  <si>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</si>
  <si>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</si>
  <si>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</si>
  <si>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</si>
  <si>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</si>
  <si>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</si>
  <si>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</si>
  <si>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</si>
  <si>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objetar del gasto al nivel de cuenta. </t>
  </si>
  <si>
    <t>4. Fecha de imputación: último día del mes analizado</t>
  </si>
  <si>
    <t>5. Fecha de registro: el día 10 del mes siguiente al mes analizado</t>
  </si>
  <si>
    <t>PRESIDENCIA DE LA REPUBLICA</t>
  </si>
  <si>
    <t xml:space="preserve">AUTORIDAD PORTUARIA DOMINICANA </t>
  </si>
  <si>
    <t>DETALLE</t>
  </si>
  <si>
    <t>Presupuesto Aprobado</t>
  </si>
  <si>
    <t>Presupuesto Modificado</t>
  </si>
  <si>
    <t xml:space="preserve">Gasto devengado 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</si>
  <si>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</si>
  <si>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</si>
  <si>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</si>
  <si>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</si>
  <si>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</si>
  <si>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</si>
  <si>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</si>
  <si>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</si>
  <si>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</si>
  <si>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</si>
  <si>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</si>
  <si>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</si>
  <si>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Año 2025</t>
  </si>
  <si>
    <t>Fuente: Sistema de Gestión Financiera (SIGEF)</t>
  </si>
  <si>
    <t>Fecha de imputación: hasta el 31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</si>
</sst>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&quot;RD$&quot;* #,##0.00_);_(&quot;RD$&quot;* \(#,##0.00\);_(&quot;RD$&quot;* &quot;-&quot;??_);_(@_)"/>
    <numFmt numFmtId="166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8" fillId="0" borderId="0" xfId="2" applyNumberFormat="1" applyFont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right" vertical="center"/>
    </xf>
    <xf numFmtId="43" fontId="7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readingOrder="1"/>
    </xf>
    <xf numFmtId="0" fontId="4" fillId="0" borderId="0" xfId="0" applyFont="1"/>
    <xf numFmtId="164" fontId="4" fillId="0" borderId="0" xfId="0" applyNumberFormat="1" applyFont="1"/>
    <xf numFmtId="0" fontId="12" fillId="0" borderId="0" xfId="0" applyFont="1"/>
    <xf numFmtId="0" fontId="10" fillId="0" borderId="0" xfId="0" applyFont="1"/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64" fontId="4" fillId="0" borderId="0" xfId="1" applyNumberFormat="1" applyFont="1"/>
    <xf numFmtId="164" fontId="12" fillId="0" borderId="0" xfId="0" applyNumberFormat="1" applyFont="1"/>
    <xf numFmtId="164" fontId="5" fillId="0" borderId="0" xfId="1" applyNumberFormat="1" applyFont="1" applyAlignment="1">
      <alignment horizontal="center" readingOrder="1"/>
    </xf>
    <xf numFmtId="164" fontId="4" fillId="0" borderId="0" xfId="1" applyNumberFormat="1" applyFont="1" applyAlignment="1">
      <alignment horizontal="center" readingOrder="1"/>
    </xf>
    <xf numFmtId="0" fontId="16" fillId="6" borderId="2" xfId="0" applyFont="1" applyFill="1" applyBorder="1" applyAlignment="1">
      <alignment vertical="center" wrapText="1"/>
    </xf>
    <xf numFmtId="164" fontId="13" fillId="6" borderId="2" xfId="1" applyNumberFormat="1" applyFont="1" applyFill="1" applyBorder="1" applyAlignment="1">
      <alignment horizontal="center" readingOrder="1"/>
    </xf>
    <xf numFmtId="0" fontId="4" fillId="0" borderId="8" xfId="0" applyFont="1" applyBorder="1" applyAlignment="1">
      <alignment vertical="center" wrapText="1"/>
    </xf>
    <xf numFmtId="43" fontId="4" fillId="0" borderId="0" xfId="0" applyNumberFormat="1" applyFont="1"/>
    <xf numFmtId="43" fontId="4" fillId="0" borderId="0" xfId="1" applyFont="1"/>
    <xf numFmtId="0" fontId="5" fillId="0" borderId="8" xfId="0" applyFont="1" applyBorder="1" applyAlignment="1">
      <alignment wrapText="1"/>
    </xf>
    <xf numFmtId="43" fontId="4" fillId="0" borderId="0" xfId="0" applyNumberFormat="1" applyFont="1" applyAlignment="1">
      <alignment horizontal="center" readingOrder="1"/>
    </xf>
    <xf numFmtId="0" fontId="11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readingOrder="1"/>
    </xf>
    <xf numFmtId="166" fontId="5" fillId="0" borderId="0" xfId="0" applyNumberFormat="1" applyFont="1"/>
    <xf numFmtId="164" fontId="5" fillId="0" borderId="0" xfId="0" applyNumberFormat="1" applyFont="1"/>
    <xf numFmtId="166" fontId="15" fillId="0" borderId="0" xfId="0" applyNumberFormat="1" applyFont="1"/>
    <xf numFmtId="164" fontId="0" fillId="0" borderId="0" xfId="0" applyNumberFormat="1"/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43" fontId="4" fillId="0" borderId="9" xfId="0" applyNumberFormat="1" applyFont="1" applyBorder="1" applyAlignment="1">
      <alignment horizontal="center" vertical="center"/>
    </xf>
    <xf numFmtId="43" fontId="4" fillId="0" borderId="9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43" fontId="4" fillId="0" borderId="11" xfId="0" applyNumberFormat="1" applyFont="1" applyBorder="1" applyAlignment="1">
      <alignment horizontal="center" vertical="center"/>
    </xf>
    <xf numFmtId="43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8" fillId="0" borderId="0" xfId="1" applyFont="1" applyFill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43" fontId="6" fillId="2" borderId="10" xfId="0" applyNumberFormat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Border="1"/>
    <xf numFmtId="43" fontId="4" fillId="0" borderId="0" xfId="1" applyFont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5" fillId="3" borderId="0" xfId="1" applyNumberFormat="1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/>
    </xf>
    <xf numFmtId="164" fontId="5" fillId="3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right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horizontal="center"/>
    </xf>
    <xf numFmtId="164" fontId="5" fillId="2" borderId="0" xfId="2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/>
    </xf>
    <xf numFmtId="164" fontId="13" fillId="5" borderId="14" xfId="0" applyNumberFormat="1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 readingOrder="1"/>
    </xf>
    <xf numFmtId="164" fontId="5" fillId="0" borderId="0" xfId="1" applyNumberFormat="1" applyFont="1" applyBorder="1"/>
    <xf numFmtId="164" fontId="4" fillId="0" borderId="0" xfId="0" applyNumberFormat="1" applyFont="1" applyAlignment="1">
      <alignment horizontal="center" readingOrder="1"/>
    </xf>
    <xf numFmtId="164" fontId="5" fillId="0" borderId="0" xfId="1" applyNumberFormat="1" applyFont="1" applyBorder="1" applyAlignment="1">
      <alignment horizontal="center" readingOrder="1"/>
    </xf>
    <xf numFmtId="164" fontId="4" fillId="0" borderId="0" xfId="1" applyNumberFormat="1" applyFont="1" applyBorder="1" applyAlignment="1">
      <alignment horizontal="center" readingOrder="1"/>
    </xf>
    <xf numFmtId="0" fontId="5" fillId="2" borderId="1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3" fontId="4" fillId="0" borderId="0" xfId="1" applyFont="1" applyBorder="1"/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/>
    </xf>
    <xf numFmtId="164" fontId="13" fillId="6" borderId="0" xfId="1" applyNumberFormat="1" applyFont="1" applyFill="1" applyBorder="1" applyAlignment="1">
      <alignment horizontal="center" readingOrder="1"/>
    </xf>
    <xf numFmtId="43" fontId="5" fillId="0" borderId="0" xfId="0" applyNumberFormat="1" applyFont="1" applyAlignment="1">
      <alignment horizontal="left" vertical="center"/>
    </xf>
    <xf numFmtId="164" fontId="17" fillId="0" borderId="0" xfId="0" applyNumberFormat="1" applyFont="1"/>
    <xf numFmtId="43" fontId="5" fillId="0" borderId="0" xfId="1" applyFont="1" applyBorder="1"/>
    <xf numFmtId="164" fontId="5" fillId="7" borderId="0" xfId="1" applyNumberFormat="1" applyFont="1" applyFill="1" applyBorder="1" applyAlignment="1">
      <alignment horizontal="left" vertical="center"/>
    </xf>
    <xf numFmtId="164" fontId="5" fillId="8" borderId="0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right" vertical="center"/>
    </xf>
    <xf numFmtId="164" fontId="5" fillId="3" borderId="0" xfId="0" applyNumberFormat="1" applyFont="1" applyFill="1" applyAlignment="1">
      <alignment horizontal="left" vertical="center"/>
    </xf>
    <xf numFmtId="164" fontId="5" fillId="0" borderId="0" xfId="1" applyNumberFormat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 readingOrder="1"/>
    </xf>
    <xf numFmtId="0" fontId="13" fillId="4" borderId="4" xfId="0" applyFont="1" applyFill="1" applyBorder="1" applyAlignment="1">
      <alignment horizontal="center" vertical="center" wrapText="1"/>
    </xf>
    <xf numFmtId="43" fontId="13" fillId="4" borderId="4" xfId="1" applyFont="1" applyFill="1" applyBorder="1" applyAlignment="1">
      <alignment horizontal="center" vertical="center" wrapText="1" readingOrder="1"/>
    </xf>
    <xf numFmtId="43" fontId="13" fillId="4" borderId="12" xfId="1" applyFont="1" applyFill="1" applyBorder="1" applyAlignment="1">
      <alignment horizontal="center" vertical="center" wrapText="1" readingOrder="1"/>
    </xf>
    <xf numFmtId="43" fontId="13" fillId="4" borderId="4" xfId="1" applyFont="1" applyFill="1" applyBorder="1" applyAlignment="1">
      <alignment horizontal="center" vertical="center" wrapText="1"/>
    </xf>
    <xf numFmtId="43" fontId="13" fillId="4" borderId="12" xfId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952501</xdr:colOff>
      <xdr:row>81</xdr:row>
      <xdr:rowOff>91336</xdr:rowOff>
    </xdr:from>
    <xdr:to>
      <xdr:col>11</xdr:col>
      <xdr:colOff>117171</xdr:colOff>
      <xdr:row>82</xdr:row>
      <xdr:rowOff>1477513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FFD9763-77D9-410D-B609-66F9A8960940}"/>
            </a:ext>
          </a:extLst>
        </xdr:cNvPr>
        <xdr:cNvGrpSpPr/>
      </xdr:nvGrpSpPr>
      <xdr:grpSpPr>
        <a:xfrm>
          <a:off x="7580857" y="20654898"/>
          <a:ext cx="6915150" cy="2234293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3B89B3F6-B9EF-EFDE-50E8-3D7E5B1B522B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3A6D45B5-A147-9CB2-9579-BFC614E9090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12302471-4FDF-5BE2-48AB-0A60E24956A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E75883A9-437F-B611-292E-37602187D08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2</xdr:col>
      <xdr:colOff>1148219</xdr:colOff>
      <xdr:row>0</xdr:row>
      <xdr:rowOff>91336</xdr:rowOff>
    </xdr:from>
    <xdr:to>
      <xdr:col>2</xdr:col>
      <xdr:colOff>3858080</xdr:colOff>
      <xdr:row>4</xdr:row>
      <xdr:rowOff>218687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id="{42635057-5407-478D-9232-03E1F8FDB147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219" y="91336"/>
          <a:ext cx="2709861" cy="1301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346356</xdr:colOff>
      <xdr:row>0</xdr:row>
      <xdr:rowOff>229959</xdr:rowOff>
    </xdr:from>
    <xdr:to>
      <xdr:col>16</xdr:col>
      <xdr:colOff>870026</xdr:colOff>
      <xdr:row>4</xdr:row>
      <xdr:rowOff>144966</xdr:rowOff>
    </xdr:to>
    <xdr:pic>
      <xdr:nvPicPr>
        <xdr:cNvPr id="8" name="4 Imagen">
          <a:extLst>
            <a:ext uri="{FF2B5EF4-FFF2-40B4-BE49-F238E27FC236}">
              <a16:creationId xmlns:a16="http://schemas.microsoft.com/office/drawing/2014/main" id="{709C37F5-A30E-451A-A365-7B2CF98934A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8587383" y="229959"/>
          <a:ext cx="1489218" cy="10893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766764</xdr:colOff>
      <xdr:row>2</xdr:row>
      <xdr:rowOff>8021</xdr:rowOff>
    </xdr:from>
    <xdr:to>
      <xdr:col>0</xdr:col>
      <xdr:colOff>3476625</xdr:colOff>
      <xdr:row>6</xdr:row>
      <xdr:rowOff>128587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4" y="293771"/>
          <a:ext cx="2709861" cy="1301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809625</xdr:colOff>
      <xdr:row>2</xdr:row>
      <xdr:rowOff>172740</xdr:rowOff>
    </xdr:from>
    <xdr:to>
      <xdr:col>13</xdr:col>
      <xdr:colOff>41418</xdr:colOff>
      <xdr:row>6</xdr:row>
      <xdr:rowOff>80962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28336875" y="458490"/>
          <a:ext cx="1481264" cy="10893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781050</xdr:colOff>
      <xdr:row>90</xdr:row>
      <xdr:rowOff>85725</xdr:rowOff>
    </xdr:from>
    <xdr:to>
      <xdr:col>9</xdr:col>
      <xdr:colOff>666750</xdr:colOff>
      <xdr:row>96</xdr:row>
      <xdr:rowOff>605518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8D00C0E-7381-4039-B033-9578F30F6B51}"/>
            </a:ext>
          </a:extLst>
        </xdr:cNvPr>
        <xdr:cNvGrpSpPr/>
      </xdr:nvGrpSpPr>
      <xdr:grpSpPr>
        <a:xfrm>
          <a:off x="6486525" y="17849850"/>
          <a:ext cx="6915150" cy="2234293"/>
          <a:chOff x="0" y="0"/>
          <a:chExt cx="5762625" cy="202819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B2C8E6CC-7F49-7F67-1003-8795F2EB21D4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A7629D57-7D67-CE9D-38BD-D2FCE813D82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10" name="Imagen 9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363D114A-BA3F-7117-48CF-F1A9687F7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7" name="Imagen 6" descr="Texto&#10;&#10;Descripción generada automáticamente con confianza media">
            <a:extLst>
              <a:ext uri="{FF2B5EF4-FFF2-40B4-BE49-F238E27FC236}">
                <a16:creationId xmlns:a16="http://schemas.microsoft.com/office/drawing/2014/main" id="{11080CC0-825F-45CC-FCC7-A15209BD2A6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85"/>
  <sheetViews>
    <sheetView showGridLines="0" tabSelected="1" view="pageBreakPreview" topLeftCell="C47" zoomScale="73" zoomScaleNormal="85" zoomScaleSheetLayoutView="73" workbookViewId="0">
      <pane xSplit="1" topLeftCell="D1" activePane="topRight" state="frozen"/>
      <selection activeCell="C1" sqref="C1"/>
      <selection pane="topRight" activeCell="C3" sqref="C3:R3"/>
    </sheetView>
  </sheetViews>
  <sheetFormatPr baseColWidth="10" defaultColWidth="11.42578125" defaultRowHeight="21" x14ac:dyDescent="0.35"/>
  <cols>
    <col min="1" max="2" width="0" hidden="1" customWidth="1"/>
    <col min="3" max="3" width="65.7109375" style="23" customWidth="1"/>
    <col min="4" max="4" width="33.7109375" style="24" bestFit="1" customWidth="1"/>
    <col min="5" max="5" width="16.140625" style="25" customWidth="1"/>
    <col min="6" max="6" width="25.28515625" style="25" customWidth="1"/>
    <col min="7" max="7" width="14.5703125" style="25" customWidth="1"/>
    <col min="8" max="8" width="14.7109375" style="25" customWidth="1"/>
    <col min="9" max="9" width="15.140625" style="25" customWidth="1"/>
    <col min="10" max="10" width="15.7109375" style="26" customWidth="1"/>
    <col min="11" max="11" width="15" style="25" customWidth="1"/>
    <col min="12" max="12" width="15.5703125" style="25" customWidth="1"/>
    <col min="13" max="13" width="14.42578125" style="25" customWidth="1"/>
    <col min="14" max="14" width="14.5703125" style="25" customWidth="1"/>
    <col min="15" max="15" width="13.28515625" style="25" customWidth="1"/>
    <col min="16" max="17" width="14.42578125" style="27" bestFit="1" customWidth="1"/>
    <col min="18" max="18" width="18.85546875" style="27" bestFit="1" customWidth="1"/>
    <col min="19" max="19" width="1.7109375" style="27" customWidth="1"/>
    <col min="20" max="20" width="12.5703125" bestFit="1" customWidth="1"/>
  </cols>
  <sheetData>
    <row r="1" spans="3:20" ht="28.5" customHeight="1" x14ac:dyDescent="0.25">
      <c r="C1" s="133" t="s">
        <v>102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43"/>
    </row>
    <row r="2" spans="3:20" ht="21.75" customHeight="1" x14ac:dyDescent="0.25">
      <c r="C2" s="135" t="s">
        <v>103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44"/>
    </row>
    <row r="3" spans="3:20" ht="15" customHeight="1" x14ac:dyDescent="0.25">
      <c r="C3" s="137">
        <v>2025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45"/>
    </row>
    <row r="4" spans="3:20" ht="27" customHeight="1" x14ac:dyDescent="0.25">
      <c r="C4" s="135" t="s">
        <v>1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44"/>
    </row>
    <row r="5" spans="3:20" ht="21.75" customHeight="1" x14ac:dyDescent="0.25">
      <c r="C5" s="121" t="s">
        <v>2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44"/>
    </row>
    <row r="6" spans="3:20" ht="9.75" customHeight="1" x14ac:dyDescent="0.35"/>
    <row r="7" spans="3:20" s="28" customFormat="1" ht="25.5" customHeight="1" x14ac:dyDescent="0.25">
      <c r="C7" s="122" t="s">
        <v>104</v>
      </c>
      <c r="D7" s="123" t="s">
        <v>105</v>
      </c>
      <c r="E7" s="125" t="s">
        <v>106</v>
      </c>
      <c r="F7" s="127" t="s">
        <v>107</v>
      </c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9"/>
      <c r="S7" s="107"/>
    </row>
    <row r="8" spans="3:20" s="28" customFormat="1" x14ac:dyDescent="0.35">
      <c r="C8" s="122"/>
      <c r="D8" s="124"/>
      <c r="E8" s="126"/>
      <c r="F8" s="93" t="s">
        <v>5</v>
      </c>
      <c r="G8" s="93" t="s">
        <v>108</v>
      </c>
      <c r="H8" s="93" t="s">
        <v>7</v>
      </c>
      <c r="I8" s="93" t="s">
        <v>8</v>
      </c>
      <c r="J8" s="94" t="s">
        <v>9</v>
      </c>
      <c r="K8" s="93" t="s">
        <v>10</v>
      </c>
      <c r="L8" s="95" t="s">
        <v>11</v>
      </c>
      <c r="M8" s="93" t="s">
        <v>109</v>
      </c>
      <c r="N8" s="93" t="s">
        <v>13</v>
      </c>
      <c r="O8" s="93" t="s">
        <v>110</v>
      </c>
      <c r="P8" s="93" t="s">
        <v>111</v>
      </c>
      <c r="Q8" s="95" t="s">
        <v>16</v>
      </c>
      <c r="R8" s="96" t="s">
        <v>4</v>
      </c>
      <c r="S8" s="108"/>
    </row>
    <row r="9" spans="3:20" s="25" customFormat="1" x14ac:dyDescent="0.35">
      <c r="C9" s="29" t="s">
        <v>17</v>
      </c>
      <c r="D9" s="46"/>
      <c r="E9" s="47"/>
      <c r="F9" s="47"/>
      <c r="G9" s="47"/>
      <c r="H9" s="47"/>
      <c r="I9" s="47"/>
      <c r="J9" s="48"/>
      <c r="K9" s="47"/>
      <c r="L9" s="47"/>
      <c r="M9" s="47"/>
      <c r="N9" s="47"/>
      <c r="O9" s="47"/>
      <c r="P9" s="47"/>
      <c r="Q9" s="47"/>
      <c r="R9" s="49"/>
      <c r="S9" s="49"/>
    </row>
    <row r="10" spans="3:20" ht="15.75" x14ac:dyDescent="0.25">
      <c r="C10" s="30" t="s">
        <v>18</v>
      </c>
      <c r="D10" s="97">
        <f>D11+D12+D13+D14+D15</f>
        <v>1085623963</v>
      </c>
      <c r="E10" s="97">
        <f>E11+E12+E13+E14+E15</f>
        <v>1085623963</v>
      </c>
      <c r="F10" s="98">
        <f>SUM(F11:F15)</f>
        <v>87973391.060000002</v>
      </c>
      <c r="G10" s="112">
        <f>SUM(G11:G15)</f>
        <v>0</v>
      </c>
      <c r="H10" s="98">
        <f t="shared" ref="H10:M10" si="0">SUM(H11:H15)</f>
        <v>0</v>
      </c>
      <c r="I10" s="98">
        <f t="shared" si="0"/>
        <v>0</v>
      </c>
      <c r="J10" s="98">
        <f t="shared" si="0"/>
        <v>0</v>
      </c>
      <c r="K10" s="98">
        <f t="shared" si="0"/>
        <v>0</v>
      </c>
      <c r="L10" s="98">
        <f t="shared" si="0"/>
        <v>0</v>
      </c>
      <c r="M10" s="98">
        <f t="shared" si="0"/>
        <v>0</v>
      </c>
      <c r="N10" s="98">
        <f>SUM(N11:N15)</f>
        <v>0</v>
      </c>
      <c r="O10" s="48">
        <f t="shared" ref="O10:Q10" si="1">SUM(O11:O15)</f>
        <v>0</v>
      </c>
      <c r="P10" s="48">
        <f t="shared" si="1"/>
        <v>0</v>
      </c>
      <c r="Q10" s="48">
        <f t="shared" si="1"/>
        <v>0</v>
      </c>
      <c r="R10" s="98">
        <f>SUM(F10:Q10)</f>
        <v>87973391.060000002</v>
      </c>
      <c r="S10" s="98"/>
      <c r="T10" s="50"/>
    </row>
    <row r="11" spans="3:20" ht="22.5" customHeight="1" x14ac:dyDescent="0.25">
      <c r="C11" s="31" t="s">
        <v>19</v>
      </c>
      <c r="D11" s="99">
        <v>786905910</v>
      </c>
      <c r="E11" s="99">
        <v>786905910</v>
      </c>
      <c r="F11" s="99">
        <v>71214348.599999994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>
        <f t="shared" ref="R11:R39" si="2">SUM(F11:Q11)</f>
        <v>71214348.599999994</v>
      </c>
      <c r="S11" s="77"/>
      <c r="T11" s="50"/>
    </row>
    <row r="12" spans="3:20" ht="22.5" customHeight="1" x14ac:dyDescent="0.25">
      <c r="C12" s="31" t="s">
        <v>20</v>
      </c>
      <c r="D12" s="99">
        <v>91045705</v>
      </c>
      <c r="E12" s="99">
        <v>91045705</v>
      </c>
      <c r="F12" s="99">
        <v>3000000</v>
      </c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>
        <f t="shared" si="2"/>
        <v>3000000</v>
      </c>
      <c r="S12" s="77"/>
      <c r="T12" s="50"/>
    </row>
    <row r="13" spans="3:20" ht="22.5" customHeight="1" x14ac:dyDescent="0.25">
      <c r="C13" s="31" t="s">
        <v>21</v>
      </c>
      <c r="D13" s="99">
        <v>33600</v>
      </c>
      <c r="E13" s="99">
        <v>33600</v>
      </c>
      <c r="F13" s="99">
        <v>125000</v>
      </c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>
        <f t="shared" si="2"/>
        <v>125000</v>
      </c>
      <c r="S13" s="77"/>
      <c r="T13" s="50"/>
    </row>
    <row r="14" spans="3:20" ht="22.5" customHeight="1" x14ac:dyDescent="0.25">
      <c r="C14" s="31" t="s">
        <v>22</v>
      </c>
      <c r="D14" s="99">
        <v>68671706</v>
      </c>
      <c r="E14" s="99">
        <v>68671706</v>
      </c>
      <c r="F14" s="99">
        <v>0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>
        <f t="shared" si="2"/>
        <v>0</v>
      </c>
      <c r="S14" s="77"/>
      <c r="T14" s="50"/>
    </row>
    <row r="15" spans="3:20" ht="22.5" customHeight="1" x14ac:dyDescent="0.25">
      <c r="C15" s="31" t="s">
        <v>23</v>
      </c>
      <c r="D15" s="99">
        <v>138967042</v>
      </c>
      <c r="E15" s="99">
        <v>138967042</v>
      </c>
      <c r="F15" s="99">
        <v>13634042.460000001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>
        <f t="shared" si="2"/>
        <v>13634042.460000001</v>
      </c>
      <c r="S15" s="77"/>
      <c r="T15" s="50"/>
    </row>
    <row r="16" spans="3:20" ht="19.5" customHeight="1" x14ac:dyDescent="0.25">
      <c r="C16" s="30" t="s">
        <v>24</v>
      </c>
      <c r="D16" s="97">
        <f>D17+D18+D19+D20+D21+D22+D23+D24+D25</f>
        <v>338882615</v>
      </c>
      <c r="E16" s="97">
        <f>E17+E18+E19+E20+E21+E22+E23+E24+E25</f>
        <v>338882615</v>
      </c>
      <c r="F16" s="97">
        <f>F17+F18+F19+F20+F21+F22+F23+F24+F25</f>
        <v>27223906.259999998</v>
      </c>
      <c r="G16" s="97">
        <f>G17+G18+G19+G20+G21+G22+G23+G24+G25</f>
        <v>0</v>
      </c>
      <c r="H16" s="98">
        <f t="shared" ref="H16:M16" si="3">SUM(H17:H25)</f>
        <v>0</v>
      </c>
      <c r="I16" s="98">
        <f t="shared" si="3"/>
        <v>0</v>
      </c>
      <c r="J16" s="98">
        <f t="shared" si="3"/>
        <v>0</v>
      </c>
      <c r="K16" s="98">
        <f t="shared" si="3"/>
        <v>0</v>
      </c>
      <c r="L16" s="98">
        <f t="shared" si="3"/>
        <v>0</v>
      </c>
      <c r="M16" s="98">
        <f t="shared" si="3"/>
        <v>0</v>
      </c>
      <c r="N16" s="98">
        <f>SUM(N17:N25)</f>
        <v>0</v>
      </c>
      <c r="O16" s="98">
        <f>SUM(O17:O25)</f>
        <v>0</v>
      </c>
      <c r="P16" s="98">
        <f>SUM(P17:P25)</f>
        <v>0</v>
      </c>
      <c r="Q16" s="48">
        <f t="shared" ref="Q16" si="4">SUM(Q17:Q25)</f>
        <v>0</v>
      </c>
      <c r="R16" s="98">
        <f t="shared" ref="R16:R26" si="5">SUM(F16:Q16)</f>
        <v>27223906.259999998</v>
      </c>
      <c r="S16" s="98"/>
      <c r="T16" s="50"/>
    </row>
    <row r="17" spans="3:20" ht="19.5" customHeight="1" x14ac:dyDescent="0.25">
      <c r="C17" s="31" t="s">
        <v>25</v>
      </c>
      <c r="D17" s="99">
        <v>31685784</v>
      </c>
      <c r="E17" s="99">
        <v>31685784</v>
      </c>
      <c r="F17" s="99">
        <v>1183860.3500000001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>
        <f t="shared" si="5"/>
        <v>1183860.3500000001</v>
      </c>
      <c r="S17" s="77"/>
      <c r="T17" s="50"/>
    </row>
    <row r="18" spans="3:20" ht="17.25" customHeight="1" x14ac:dyDescent="0.25">
      <c r="C18" s="31" t="s">
        <v>26</v>
      </c>
      <c r="D18" s="99">
        <v>38955773</v>
      </c>
      <c r="E18" s="99">
        <v>38955773</v>
      </c>
      <c r="F18" s="99">
        <v>3793310.01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>
        <f t="shared" si="5"/>
        <v>3793310.01</v>
      </c>
      <c r="S18" s="77"/>
      <c r="T18" s="50"/>
    </row>
    <row r="19" spans="3:20" ht="24" customHeight="1" x14ac:dyDescent="0.25">
      <c r="C19" s="31" t="s">
        <v>27</v>
      </c>
      <c r="D19" s="99">
        <v>19374636</v>
      </c>
      <c r="E19" s="99">
        <v>19374636</v>
      </c>
      <c r="F19" s="99">
        <v>989933.8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>
        <f t="shared" si="5"/>
        <v>989933.8</v>
      </c>
      <c r="S19" s="77"/>
      <c r="T19" s="50"/>
    </row>
    <row r="20" spans="3:20" ht="25.5" customHeight="1" x14ac:dyDescent="0.25">
      <c r="C20" s="31" t="s">
        <v>28</v>
      </c>
      <c r="D20" s="99">
        <v>3856648</v>
      </c>
      <c r="E20" s="99">
        <v>3856648</v>
      </c>
      <c r="F20" s="99">
        <v>85385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>
        <f t="shared" si="5"/>
        <v>85385</v>
      </c>
      <c r="S20" s="77"/>
      <c r="T20" s="50"/>
    </row>
    <row r="21" spans="3:20" ht="24" customHeight="1" x14ac:dyDescent="0.25">
      <c r="C21" s="31" t="s">
        <v>29</v>
      </c>
      <c r="D21" s="99">
        <v>37625811</v>
      </c>
      <c r="E21" s="99">
        <v>37625811</v>
      </c>
      <c r="F21" s="99">
        <v>3600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>
        <f t="shared" si="5"/>
        <v>3600</v>
      </c>
      <c r="S21" s="77"/>
      <c r="T21" s="50"/>
    </row>
    <row r="22" spans="3:20" ht="19.5" customHeight="1" x14ac:dyDescent="0.25">
      <c r="C22" s="31" t="s">
        <v>30</v>
      </c>
      <c r="D22" s="99">
        <v>37564868</v>
      </c>
      <c r="E22" s="99">
        <v>37564868</v>
      </c>
      <c r="F22" s="99">
        <v>2338717.4</v>
      </c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>
        <f t="shared" si="5"/>
        <v>2338717.4</v>
      </c>
      <c r="S22" s="77"/>
      <c r="T22" s="50"/>
    </row>
    <row r="23" spans="3:20" ht="35.25" customHeight="1" x14ac:dyDescent="0.25">
      <c r="C23" s="31" t="s">
        <v>31</v>
      </c>
      <c r="D23" s="99">
        <v>23954244</v>
      </c>
      <c r="E23" s="99">
        <v>23954244</v>
      </c>
      <c r="F23" s="99">
        <v>423350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>
        <f t="shared" si="5"/>
        <v>423350</v>
      </c>
      <c r="S23" s="77"/>
      <c r="T23" s="50"/>
    </row>
    <row r="24" spans="3:20" ht="30.75" customHeight="1" x14ac:dyDescent="0.25">
      <c r="C24" s="31" t="s">
        <v>32</v>
      </c>
      <c r="D24" s="99">
        <v>135553195</v>
      </c>
      <c r="E24" s="99">
        <v>135553195</v>
      </c>
      <c r="F24" s="26">
        <f>18376558.59-90200-36100</f>
        <v>18250258.59</v>
      </c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>
        <f t="shared" si="5"/>
        <v>18250258.59</v>
      </c>
      <c r="S24" s="77"/>
      <c r="T24" s="50"/>
    </row>
    <row r="25" spans="3:20" ht="15.75" x14ac:dyDescent="0.25">
      <c r="C25" s="31" t="s">
        <v>33</v>
      </c>
      <c r="D25" s="99">
        <v>10311656</v>
      </c>
      <c r="E25" s="99">
        <v>10311656</v>
      </c>
      <c r="F25" s="99">
        <v>155491.10999999999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>
        <f t="shared" si="5"/>
        <v>155491.10999999999</v>
      </c>
      <c r="S25" s="77"/>
      <c r="T25" s="50"/>
    </row>
    <row r="26" spans="3:20" ht="15.75" x14ac:dyDescent="0.25">
      <c r="C26" s="30" t="s">
        <v>34</v>
      </c>
      <c r="D26" s="97">
        <f>D27+D28+D29+D30+D31+D32+D33+D34+D35</f>
        <v>49897015</v>
      </c>
      <c r="E26" s="97">
        <f>E27+E28+E29+E30+E31+E32+E33+E34+E35</f>
        <v>49897015</v>
      </c>
      <c r="F26" s="97">
        <f>F27+F28+F29+F30+F31+F32+F33+F34+F35</f>
        <v>2214884.96</v>
      </c>
      <c r="G26" s="98"/>
      <c r="H26" s="98">
        <f t="shared" ref="H26:M26" si="6">SUM(H27:H35)</f>
        <v>0</v>
      </c>
      <c r="I26" s="98">
        <f t="shared" si="6"/>
        <v>0</v>
      </c>
      <c r="J26" s="98">
        <f t="shared" si="6"/>
        <v>0</v>
      </c>
      <c r="K26" s="98">
        <f t="shared" si="6"/>
        <v>0</v>
      </c>
      <c r="L26" s="98">
        <f t="shared" si="6"/>
        <v>0</v>
      </c>
      <c r="M26" s="98">
        <f t="shared" si="6"/>
        <v>0</v>
      </c>
      <c r="N26" s="98">
        <f>SUM(N27:N35)</f>
        <v>0</v>
      </c>
      <c r="O26" s="98">
        <f>SUM(O27:O35)</f>
        <v>0</v>
      </c>
      <c r="P26" s="98">
        <f>SUM(P27:P35)</f>
        <v>0</v>
      </c>
      <c r="Q26" s="48">
        <f t="shared" ref="Q26" si="7">SUM(Q27:Q35)</f>
        <v>0</v>
      </c>
      <c r="R26" s="98">
        <f t="shared" si="5"/>
        <v>2214884.96</v>
      </c>
      <c r="S26" s="98"/>
      <c r="T26" s="50"/>
    </row>
    <row r="27" spans="3:20" ht="15.75" x14ac:dyDescent="0.25">
      <c r="C27" s="31" t="s">
        <v>35</v>
      </c>
      <c r="D27" s="99">
        <v>1948399</v>
      </c>
      <c r="E27" s="99">
        <v>1948399</v>
      </c>
      <c r="F27" s="77">
        <v>173756.08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>
        <f t="shared" si="2"/>
        <v>173756.08</v>
      </c>
      <c r="S27" s="77"/>
      <c r="T27" s="50"/>
    </row>
    <row r="28" spans="3:20" ht="15.75" x14ac:dyDescent="0.25">
      <c r="C28" s="31" t="s">
        <v>36</v>
      </c>
      <c r="D28" s="99">
        <v>4571948</v>
      </c>
      <c r="E28" s="99">
        <v>4571948</v>
      </c>
      <c r="F28" s="77">
        <v>1574655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>
        <f t="shared" si="2"/>
        <v>1574655</v>
      </c>
      <c r="S28" s="77"/>
      <c r="T28" s="50"/>
    </row>
    <row r="29" spans="3:20" ht="15.75" x14ac:dyDescent="0.25">
      <c r="C29" s="31" t="s">
        <v>37</v>
      </c>
      <c r="D29" s="99">
        <v>4438268</v>
      </c>
      <c r="E29" s="99">
        <v>4438268</v>
      </c>
      <c r="F29" s="77">
        <v>1875</v>
      </c>
      <c r="G29" s="77"/>
      <c r="H29" s="77"/>
      <c r="I29" s="77"/>
      <c r="J29" s="77"/>
      <c r="K29" s="77"/>
      <c r="L29" s="77"/>
      <c r="M29" s="77"/>
      <c r="N29" s="77"/>
      <c r="O29" s="77"/>
      <c r="P29"/>
      <c r="Q29" s="77"/>
      <c r="R29" s="77">
        <f t="shared" si="2"/>
        <v>1875</v>
      </c>
      <c r="S29" s="77"/>
      <c r="T29" s="50"/>
    </row>
    <row r="30" spans="3:20" ht="15.75" x14ac:dyDescent="0.25">
      <c r="C30" s="31" t="s">
        <v>38</v>
      </c>
      <c r="D30" s="99">
        <v>1098878</v>
      </c>
      <c r="E30" s="99">
        <v>1098878</v>
      </c>
      <c r="F30" s="77">
        <v>6741.17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>
        <f t="shared" si="2"/>
        <v>6741.17</v>
      </c>
      <c r="S30" s="77"/>
      <c r="T30" s="50"/>
    </row>
    <row r="31" spans="3:20" ht="15.75" x14ac:dyDescent="0.25">
      <c r="C31" s="31" t="s">
        <v>39</v>
      </c>
      <c r="D31" s="99">
        <v>418615</v>
      </c>
      <c r="E31" s="99">
        <v>418615</v>
      </c>
      <c r="F31" s="77">
        <v>2110.6999999999998</v>
      </c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>
        <f t="shared" si="2"/>
        <v>2110.6999999999998</v>
      </c>
      <c r="S31" s="77"/>
      <c r="T31" s="50"/>
    </row>
    <row r="32" spans="3:20" ht="15.75" x14ac:dyDescent="0.25">
      <c r="C32" s="31" t="s">
        <v>40</v>
      </c>
      <c r="D32" s="99">
        <v>2442037</v>
      </c>
      <c r="E32" s="99">
        <v>2442037</v>
      </c>
      <c r="F32" s="77">
        <v>53505</v>
      </c>
      <c r="G32" s="77"/>
      <c r="H32" s="77"/>
      <c r="I32" s="77"/>
      <c r="J32" s="77"/>
      <c r="K32" s="77"/>
      <c r="L32" s="77"/>
      <c r="M32" s="77"/>
      <c r="N32" s="77"/>
      <c r="O32" s="77"/>
      <c r="P32"/>
      <c r="Q32" s="77"/>
      <c r="R32" s="77">
        <f t="shared" si="2"/>
        <v>53505</v>
      </c>
      <c r="S32" s="77"/>
      <c r="T32" s="50"/>
    </row>
    <row r="33" spans="3:20" ht="31.5" x14ac:dyDescent="0.25">
      <c r="C33" s="31" t="s">
        <v>41</v>
      </c>
      <c r="D33" s="99">
        <v>17221978</v>
      </c>
      <c r="E33" s="99">
        <v>17221978</v>
      </c>
      <c r="F33" s="77">
        <v>377409</v>
      </c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>
        <f t="shared" si="2"/>
        <v>377409</v>
      </c>
      <c r="S33" s="77"/>
      <c r="T33" s="50"/>
    </row>
    <row r="34" spans="3:20" ht="31.5" x14ac:dyDescent="0.25">
      <c r="C34" s="31" t="s">
        <v>42</v>
      </c>
      <c r="D34" s="99">
        <v>0</v>
      </c>
      <c r="E34" s="99">
        <v>0</v>
      </c>
      <c r="F34" s="77">
        <v>0</v>
      </c>
      <c r="G34" s="77"/>
      <c r="H34" s="77"/>
      <c r="I34" s="77"/>
      <c r="J34" s="77"/>
      <c r="K34" s="77">
        <v>0</v>
      </c>
      <c r="L34" s="77"/>
      <c r="M34" s="77"/>
      <c r="N34" s="77"/>
      <c r="O34" s="77"/>
      <c r="P34" s="77"/>
      <c r="Q34" s="77"/>
      <c r="R34" s="77">
        <f t="shared" si="2"/>
        <v>0</v>
      </c>
      <c r="S34" s="77"/>
      <c r="T34" s="50"/>
    </row>
    <row r="35" spans="3:20" ht="15.75" x14ac:dyDescent="0.25">
      <c r="C35" s="31" t="s">
        <v>43</v>
      </c>
      <c r="D35" s="99">
        <v>17756892</v>
      </c>
      <c r="E35" s="99">
        <v>17756892</v>
      </c>
      <c r="F35" s="77">
        <v>24833.01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>
        <f t="shared" si="2"/>
        <v>24833.01</v>
      </c>
      <c r="S35" s="77"/>
      <c r="T35" s="50"/>
    </row>
    <row r="36" spans="3:20" ht="15.75" x14ac:dyDescent="0.25">
      <c r="C36" s="30" t="s">
        <v>44</v>
      </c>
      <c r="D36" s="97">
        <f>D37+D43+D38+D44+D39</f>
        <v>13591457</v>
      </c>
      <c r="E36" s="97">
        <f>E37+E43+E38+E44+E39</f>
        <v>13591457</v>
      </c>
      <c r="F36" s="97">
        <f>F37+F43+F38+F44</f>
        <v>0</v>
      </c>
      <c r="G36" s="98"/>
      <c r="H36" s="98">
        <f t="shared" ref="H36:P36" si="8">SUM(H37:H51)</f>
        <v>0</v>
      </c>
      <c r="I36" s="98">
        <f t="shared" si="8"/>
        <v>0</v>
      </c>
      <c r="J36" s="98">
        <f t="shared" si="8"/>
        <v>0</v>
      </c>
      <c r="K36" s="98">
        <f t="shared" si="8"/>
        <v>0</v>
      </c>
      <c r="L36" s="98">
        <f t="shared" si="8"/>
        <v>0</v>
      </c>
      <c r="M36" s="98">
        <f t="shared" si="8"/>
        <v>0</v>
      </c>
      <c r="N36" s="98">
        <f t="shared" si="8"/>
        <v>0</v>
      </c>
      <c r="O36" s="98">
        <f t="shared" si="8"/>
        <v>0</v>
      </c>
      <c r="P36" s="98">
        <f t="shared" si="8"/>
        <v>0</v>
      </c>
      <c r="Q36" s="48">
        <f t="shared" ref="Q36" si="9">SUM(Q37:Q51)</f>
        <v>0</v>
      </c>
      <c r="R36" s="77">
        <f>SUM(F36:Q36)</f>
        <v>0</v>
      </c>
      <c r="S36" s="98"/>
      <c r="T36" s="50"/>
    </row>
    <row r="37" spans="3:20" ht="15.75" x14ac:dyDescent="0.25">
      <c r="C37" s="31" t="s">
        <v>45</v>
      </c>
      <c r="D37" s="99">
        <v>11767476</v>
      </c>
      <c r="E37" s="99">
        <v>11767476</v>
      </c>
      <c r="F37" s="77">
        <v>0</v>
      </c>
      <c r="G37" s="77"/>
      <c r="H37" s="77"/>
      <c r="I37" s="77"/>
      <c r="J37" s="77"/>
      <c r="K37" s="77"/>
      <c r="L37" s="77"/>
      <c r="M37" s="77"/>
      <c r="N37" s="106"/>
      <c r="O37" s="77"/>
      <c r="P37" s="77"/>
      <c r="Q37" s="77"/>
      <c r="R37" s="77">
        <f t="shared" si="2"/>
        <v>0</v>
      </c>
      <c r="S37" s="77"/>
      <c r="T37" s="50"/>
    </row>
    <row r="38" spans="3:20" ht="31.5" x14ac:dyDescent="0.25">
      <c r="C38" s="31" t="s">
        <v>46</v>
      </c>
      <c r="D38" s="99">
        <v>45769</v>
      </c>
      <c r="E38" s="99">
        <v>45769</v>
      </c>
      <c r="F38" s="77">
        <v>0</v>
      </c>
      <c r="G38" s="77"/>
      <c r="H38" s="77"/>
      <c r="I38" s="77"/>
      <c r="J38" s="77"/>
      <c r="K38" s="77"/>
      <c r="L38" s="89"/>
      <c r="M38" s="77"/>
      <c r="N38" s="77"/>
      <c r="O38" s="77"/>
      <c r="P38" s="77"/>
      <c r="Q38" s="77"/>
      <c r="R38" s="77">
        <f t="shared" si="2"/>
        <v>0</v>
      </c>
      <c r="S38" s="77"/>
      <c r="T38" s="50"/>
    </row>
    <row r="39" spans="3:20" ht="31.5" x14ac:dyDescent="0.25">
      <c r="C39" s="31" t="s">
        <v>47</v>
      </c>
      <c r="D39" s="99">
        <v>527250</v>
      </c>
      <c r="E39" s="99">
        <v>527250</v>
      </c>
      <c r="F39" s="77">
        <v>0</v>
      </c>
      <c r="G39" s="77"/>
      <c r="H39" s="77"/>
      <c r="I39" s="77"/>
      <c r="J39" s="77"/>
      <c r="K39" s="77"/>
      <c r="L39" s="89"/>
      <c r="M39" s="77"/>
      <c r="N39" s="77"/>
      <c r="O39" s="77"/>
      <c r="P39" s="77"/>
      <c r="Q39" s="77"/>
      <c r="R39" s="77">
        <f t="shared" si="2"/>
        <v>0</v>
      </c>
      <c r="S39" s="77"/>
      <c r="T39" s="50"/>
    </row>
    <row r="40" spans="3:20" ht="31.5" hidden="1" x14ac:dyDescent="0.25">
      <c r="C40" s="31" t="s">
        <v>48</v>
      </c>
      <c r="D40" s="99"/>
      <c r="E40" s="99"/>
      <c r="F40" s="77"/>
      <c r="G40" s="77">
        <v>0</v>
      </c>
      <c r="H40" s="77"/>
      <c r="I40" s="77"/>
      <c r="J40" s="77"/>
      <c r="K40" s="77">
        <v>0</v>
      </c>
      <c r="L40" s="89"/>
      <c r="M40" s="77"/>
      <c r="N40" s="77"/>
      <c r="O40" s="77"/>
      <c r="P40" s="77"/>
      <c r="Q40" s="77"/>
      <c r="R40" s="77">
        <v>0</v>
      </c>
      <c r="S40" s="77"/>
      <c r="T40" s="50"/>
    </row>
    <row r="41" spans="3:20" ht="31.5" hidden="1" x14ac:dyDescent="0.25">
      <c r="C41" s="31" t="s">
        <v>49</v>
      </c>
      <c r="D41" s="99"/>
      <c r="E41" s="99"/>
      <c r="F41" s="77"/>
      <c r="G41" s="77">
        <v>0</v>
      </c>
      <c r="H41" s="77"/>
      <c r="I41" s="77"/>
      <c r="J41" s="77"/>
      <c r="K41" s="77">
        <v>0</v>
      </c>
      <c r="L41" s="89"/>
      <c r="M41" s="77"/>
      <c r="N41" s="77"/>
      <c r="O41" s="77"/>
      <c r="P41" s="77"/>
      <c r="Q41" s="77"/>
      <c r="R41" s="77">
        <v>0</v>
      </c>
      <c r="S41" s="77"/>
      <c r="T41" s="50"/>
    </row>
    <row r="42" spans="3:20" ht="15.75" hidden="1" x14ac:dyDescent="0.25">
      <c r="C42" s="31" t="s">
        <v>112</v>
      </c>
      <c r="D42" s="99"/>
      <c r="E42" s="99"/>
      <c r="F42" s="77"/>
      <c r="G42" s="77"/>
      <c r="H42" s="77"/>
      <c r="I42" s="77"/>
      <c r="J42" s="77"/>
      <c r="K42" s="77"/>
      <c r="L42" s="89"/>
      <c r="M42" s="77"/>
      <c r="N42" s="77"/>
      <c r="O42" s="77"/>
      <c r="P42" s="77"/>
      <c r="Q42" s="77"/>
      <c r="R42" s="77">
        <v>0</v>
      </c>
      <c r="S42" s="77"/>
      <c r="T42" s="50"/>
    </row>
    <row r="43" spans="3:20" ht="15.75" x14ac:dyDescent="0.25">
      <c r="C43" s="31" t="s">
        <v>50</v>
      </c>
      <c r="D43" s="99">
        <v>1250962</v>
      </c>
      <c r="E43" s="99">
        <v>1250962</v>
      </c>
      <c r="F43" s="26">
        <v>0</v>
      </c>
      <c r="G43" s="77">
        <v>0</v>
      </c>
      <c r="H43" s="77"/>
      <c r="I43" s="77"/>
      <c r="J43" s="77"/>
      <c r="K43" s="77">
        <v>0</v>
      </c>
      <c r="L43" s="77"/>
      <c r="M43" s="77"/>
      <c r="N43" s="77"/>
      <c r="O43" s="77"/>
      <c r="P43" s="77"/>
      <c r="Q43" s="77"/>
      <c r="R43" s="77">
        <f t="shared" ref="R43:R48" si="10">SUM(F43:Q43)</f>
        <v>0</v>
      </c>
      <c r="S43" s="77"/>
      <c r="T43" s="50"/>
    </row>
    <row r="44" spans="3:20" ht="31.5" x14ac:dyDescent="0.25">
      <c r="C44" s="31" t="s">
        <v>51</v>
      </c>
      <c r="D44" s="99">
        <v>0</v>
      </c>
      <c r="E44" s="99">
        <v>0</v>
      </c>
      <c r="F44" s="77">
        <v>0</v>
      </c>
      <c r="G44" s="77">
        <v>0</v>
      </c>
      <c r="H44" s="77"/>
      <c r="I44" s="77"/>
      <c r="J44" s="77"/>
      <c r="K44" s="77">
        <v>0</v>
      </c>
      <c r="L44" s="77"/>
      <c r="M44" s="77"/>
      <c r="N44" s="77"/>
      <c r="O44" s="77"/>
      <c r="P44" s="77"/>
      <c r="Q44" s="77"/>
      <c r="R44" s="77">
        <f t="shared" si="10"/>
        <v>0</v>
      </c>
      <c r="S44" s="77"/>
      <c r="T44" s="50"/>
    </row>
    <row r="45" spans="3:20" ht="15.75" x14ac:dyDescent="0.25">
      <c r="C45" s="30" t="s">
        <v>52</v>
      </c>
      <c r="D45" s="97"/>
      <c r="E45" s="97"/>
      <c r="F45" s="98"/>
      <c r="G45" s="77">
        <v>0</v>
      </c>
      <c r="H45" s="98">
        <v>0</v>
      </c>
      <c r="I45" s="98">
        <v>0</v>
      </c>
      <c r="J45" s="98">
        <v>0</v>
      </c>
      <c r="K45" s="77">
        <v>0</v>
      </c>
      <c r="L45" s="98">
        <v>0</v>
      </c>
      <c r="M45" s="98">
        <v>0</v>
      </c>
      <c r="N45" s="98">
        <v>0</v>
      </c>
      <c r="O45" s="98">
        <v>0</v>
      </c>
      <c r="P45" s="98">
        <v>0</v>
      </c>
      <c r="Q45" s="98">
        <v>0</v>
      </c>
      <c r="R45" s="77">
        <f t="shared" si="10"/>
        <v>0</v>
      </c>
      <c r="S45" s="77"/>
      <c r="T45" s="50"/>
    </row>
    <row r="46" spans="3:20" ht="15.75" x14ac:dyDescent="0.25">
      <c r="C46" s="31" t="s">
        <v>53</v>
      </c>
      <c r="D46" s="99">
        <v>0</v>
      </c>
      <c r="E46" s="99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/>
      <c r="R46" s="77">
        <f t="shared" si="10"/>
        <v>0</v>
      </c>
      <c r="S46" s="77"/>
      <c r="T46" s="50"/>
    </row>
    <row r="47" spans="3:20" ht="31.5" x14ac:dyDescent="0.25">
      <c r="C47" s="31" t="s">
        <v>54</v>
      </c>
      <c r="D47" s="99">
        <v>0</v>
      </c>
      <c r="E47" s="99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/>
      <c r="R47" s="77">
        <f t="shared" si="10"/>
        <v>0</v>
      </c>
      <c r="S47" s="77"/>
      <c r="T47" s="50"/>
    </row>
    <row r="48" spans="3:20" ht="31.5" x14ac:dyDescent="0.25">
      <c r="C48" s="31" t="s">
        <v>55</v>
      </c>
      <c r="D48" s="99">
        <v>0</v>
      </c>
      <c r="E48" s="99">
        <v>0</v>
      </c>
      <c r="F48" s="26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/>
      <c r="R48" s="77">
        <f t="shared" si="10"/>
        <v>0</v>
      </c>
      <c r="S48" s="77"/>
      <c r="T48" s="50"/>
    </row>
    <row r="49" spans="3:20" ht="31.5" hidden="1" x14ac:dyDescent="0.25">
      <c r="C49" s="31" t="s">
        <v>56</v>
      </c>
      <c r="D49" s="99">
        <v>0</v>
      </c>
      <c r="E49" s="99">
        <v>0</v>
      </c>
      <c r="F49" s="77"/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/>
      <c r="R49" s="77">
        <v>0</v>
      </c>
      <c r="S49" s="77"/>
      <c r="T49" s="50"/>
    </row>
    <row r="50" spans="3:20" ht="15.75" hidden="1" x14ac:dyDescent="0.25">
      <c r="C50" s="31" t="s">
        <v>58</v>
      </c>
      <c r="D50" s="99">
        <v>0</v>
      </c>
      <c r="E50" s="99">
        <v>0</v>
      </c>
      <c r="F50" s="77"/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/>
      <c r="R50" s="77">
        <v>0</v>
      </c>
      <c r="S50" s="77"/>
      <c r="T50" s="50"/>
    </row>
    <row r="51" spans="3:20" ht="40.5" customHeight="1" x14ac:dyDescent="0.25">
      <c r="C51" s="31" t="s">
        <v>59</v>
      </c>
      <c r="D51" s="99">
        <v>0</v>
      </c>
      <c r="E51" s="99">
        <v>0</v>
      </c>
      <c r="F51" s="26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/>
      <c r="R51" s="77">
        <f t="shared" ref="R51:R76" si="11">SUM(F51:Q51)</f>
        <v>0</v>
      </c>
      <c r="S51" s="77"/>
      <c r="T51" s="50"/>
    </row>
    <row r="52" spans="3:20" ht="15.75" x14ac:dyDescent="0.25">
      <c r="C52" s="30" t="s">
        <v>60</v>
      </c>
      <c r="D52" s="97">
        <f>D53+D54+D55+D56+D57+D58+D59+D60+D61</f>
        <v>99861043</v>
      </c>
      <c r="E52" s="97">
        <f>E53+E54+E55+E56+E57+E58+E59+E60+E61</f>
        <v>99861043</v>
      </c>
      <c r="F52" s="97">
        <f>F53+F54+F55+F56+F57+F58+F59+F60+F61</f>
        <v>2094855.41</v>
      </c>
      <c r="G52" s="97">
        <f t="shared" ref="G52:M52" si="12">G53+G54+G55+G56+G57+G58+G59+G60+G61</f>
        <v>0</v>
      </c>
      <c r="H52" s="97">
        <f t="shared" si="12"/>
        <v>0</v>
      </c>
      <c r="I52" s="97">
        <f t="shared" si="12"/>
        <v>0</v>
      </c>
      <c r="J52" s="97">
        <f t="shared" si="12"/>
        <v>0</v>
      </c>
      <c r="K52" s="97">
        <f t="shared" si="12"/>
        <v>0</v>
      </c>
      <c r="L52" s="97">
        <f t="shared" si="12"/>
        <v>0</v>
      </c>
      <c r="M52" s="97">
        <f t="shared" si="12"/>
        <v>0</v>
      </c>
      <c r="N52" s="98">
        <f>SUM(N53:N61)</f>
        <v>0</v>
      </c>
      <c r="O52" s="48">
        <f t="shared" ref="O52:Q52" si="13">SUM(O53:O61)</f>
        <v>0</v>
      </c>
      <c r="P52" s="48">
        <f t="shared" si="13"/>
        <v>0</v>
      </c>
      <c r="Q52" s="48">
        <f t="shared" si="13"/>
        <v>0</v>
      </c>
      <c r="R52" s="98">
        <f>SUM(F52:Q52)</f>
        <v>2094855.41</v>
      </c>
      <c r="S52" s="98"/>
      <c r="T52" s="50"/>
    </row>
    <row r="53" spans="3:20" ht="15.75" x14ac:dyDescent="0.25">
      <c r="C53" s="31" t="s">
        <v>61</v>
      </c>
      <c r="D53" s="99">
        <v>34110850</v>
      </c>
      <c r="E53" s="99">
        <v>34110850</v>
      </c>
      <c r="F53" s="77">
        <v>4400</v>
      </c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>
        <f t="shared" si="11"/>
        <v>4400</v>
      </c>
      <c r="S53" s="77"/>
      <c r="T53" s="50"/>
    </row>
    <row r="54" spans="3:20" ht="31.5" x14ac:dyDescent="0.25">
      <c r="C54" s="31" t="s">
        <v>113</v>
      </c>
      <c r="D54" s="99">
        <v>2512868</v>
      </c>
      <c r="E54" s="99">
        <v>2512868</v>
      </c>
      <c r="F54" s="77">
        <v>0</v>
      </c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>
        <f t="shared" si="11"/>
        <v>0</v>
      </c>
      <c r="S54" s="77"/>
      <c r="T54" s="50"/>
    </row>
    <row r="55" spans="3:20" ht="15.75" x14ac:dyDescent="0.25">
      <c r="C55" s="31" t="s">
        <v>63</v>
      </c>
      <c r="D55" s="99">
        <v>1611671</v>
      </c>
      <c r="E55" s="99">
        <v>1611671</v>
      </c>
      <c r="F55" s="77">
        <v>0</v>
      </c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>
        <f t="shared" si="11"/>
        <v>0</v>
      </c>
      <c r="S55" s="77"/>
      <c r="T55" s="50"/>
    </row>
    <row r="56" spans="3:20" ht="31.5" x14ac:dyDescent="0.25">
      <c r="C56" s="31" t="s">
        <v>64</v>
      </c>
      <c r="D56" s="99">
        <v>30903018</v>
      </c>
      <c r="E56" s="99">
        <v>30903018</v>
      </c>
      <c r="F56" s="77">
        <v>0</v>
      </c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>
        <f t="shared" si="11"/>
        <v>0</v>
      </c>
      <c r="S56" s="77"/>
      <c r="T56" s="50"/>
    </row>
    <row r="57" spans="3:20" ht="17.25" customHeight="1" x14ac:dyDescent="0.25">
      <c r="C57" s="31" t="s">
        <v>65</v>
      </c>
      <c r="D57" s="99">
        <v>9729252</v>
      </c>
      <c r="E57" s="99">
        <v>9729252</v>
      </c>
      <c r="F57" s="77">
        <v>2090455.41</v>
      </c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>
        <f t="shared" si="11"/>
        <v>2090455.41</v>
      </c>
      <c r="S57" s="77"/>
      <c r="T57" s="50"/>
    </row>
    <row r="58" spans="3:20" ht="15.75" x14ac:dyDescent="0.25">
      <c r="C58" s="31" t="s">
        <v>66</v>
      </c>
      <c r="D58" s="99">
        <v>1834904</v>
      </c>
      <c r="E58" s="99">
        <v>1834904</v>
      </c>
      <c r="F58" s="77">
        <v>0</v>
      </c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>
        <f>SUM(F58:Q58)</f>
        <v>0</v>
      </c>
      <c r="S58" s="77"/>
      <c r="T58" s="50"/>
    </row>
    <row r="59" spans="3:20" ht="19.5" customHeight="1" x14ac:dyDescent="0.25">
      <c r="C59" s="31" t="s">
        <v>114</v>
      </c>
      <c r="D59" s="99">
        <v>0</v>
      </c>
      <c r="E59" s="99">
        <v>0</v>
      </c>
      <c r="F59" s="77">
        <v>0</v>
      </c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>
        <f t="shared" si="11"/>
        <v>0</v>
      </c>
      <c r="S59" s="77"/>
      <c r="T59" s="50"/>
    </row>
    <row r="60" spans="3:20" ht="17.25" customHeight="1" x14ac:dyDescent="0.25">
      <c r="C60" s="31" t="s">
        <v>68</v>
      </c>
      <c r="D60" s="99">
        <v>18911398</v>
      </c>
      <c r="E60" s="99">
        <v>18911398</v>
      </c>
      <c r="F60" s="77">
        <v>0</v>
      </c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>
        <f t="shared" si="11"/>
        <v>0</v>
      </c>
      <c r="S60" s="77"/>
      <c r="T60" s="50"/>
    </row>
    <row r="61" spans="3:20" ht="44.25" customHeight="1" x14ac:dyDescent="0.25">
      <c r="C61" s="31" t="s">
        <v>69</v>
      </c>
      <c r="D61" s="99">
        <v>247082</v>
      </c>
      <c r="E61" s="99">
        <v>247082</v>
      </c>
      <c r="F61" s="77">
        <v>0</v>
      </c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>
        <f t="shared" si="11"/>
        <v>0</v>
      </c>
      <c r="S61" s="77"/>
      <c r="T61" s="50"/>
    </row>
    <row r="62" spans="3:20" ht="15.75" x14ac:dyDescent="0.25">
      <c r="C62" s="30" t="s">
        <v>70</v>
      </c>
      <c r="D62" s="97">
        <f>D63+D64+D65</f>
        <v>161237405</v>
      </c>
      <c r="E62" s="97">
        <f>E63+E64+E65</f>
        <v>161237405</v>
      </c>
      <c r="F62" s="97">
        <f>F63+F64+F65</f>
        <v>1225</v>
      </c>
      <c r="G62" s="97">
        <f t="shared" ref="G62:J62" si="14">G63+G64+G65</f>
        <v>0</v>
      </c>
      <c r="H62" s="97">
        <f t="shared" si="14"/>
        <v>0</v>
      </c>
      <c r="I62" s="97">
        <f t="shared" si="14"/>
        <v>0</v>
      </c>
      <c r="J62" s="97">
        <f t="shared" si="14"/>
        <v>0</v>
      </c>
      <c r="K62" s="98">
        <v>0</v>
      </c>
      <c r="L62" s="98">
        <v>0</v>
      </c>
      <c r="M62" s="98">
        <v>0</v>
      </c>
      <c r="N62" s="48">
        <f t="shared" ref="N62:O62" si="15">SUM(N63)</f>
        <v>0</v>
      </c>
      <c r="O62" s="48">
        <f t="shared" si="15"/>
        <v>0</v>
      </c>
      <c r="P62" s="48">
        <f>SUM(P64)</f>
        <v>0</v>
      </c>
      <c r="Q62" s="48">
        <f>SUM(Q64)</f>
        <v>0</v>
      </c>
      <c r="R62" s="98">
        <f t="shared" si="11"/>
        <v>1225</v>
      </c>
      <c r="S62" s="98"/>
      <c r="T62" s="50"/>
    </row>
    <row r="63" spans="3:20" ht="15.75" x14ac:dyDescent="0.25">
      <c r="C63" s="31" t="s">
        <v>71</v>
      </c>
      <c r="D63" s="99">
        <v>36194463</v>
      </c>
      <c r="E63" s="99">
        <v>36194463</v>
      </c>
      <c r="F63" s="77">
        <v>0</v>
      </c>
      <c r="G63" s="77">
        <v>0</v>
      </c>
      <c r="H63" s="77"/>
      <c r="I63" s="77"/>
      <c r="J63" s="77"/>
      <c r="K63" s="77"/>
      <c r="L63" s="77"/>
      <c r="M63" s="77"/>
      <c r="N63" s="77"/>
      <c r="O63" s="77"/>
      <c r="P63"/>
      <c r="Q63" s="77"/>
      <c r="R63" s="77">
        <f>SUM(F63:Q63)</f>
        <v>0</v>
      </c>
      <c r="S63" s="77"/>
      <c r="T63" s="50"/>
    </row>
    <row r="64" spans="3:20" ht="15.75" x14ac:dyDescent="0.25">
      <c r="C64" s="31" t="s">
        <v>72</v>
      </c>
      <c r="D64" s="99">
        <v>125042942</v>
      </c>
      <c r="E64" s="99">
        <v>125042942</v>
      </c>
      <c r="F64" s="77">
        <v>1225</v>
      </c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>
        <f t="shared" si="11"/>
        <v>1225</v>
      </c>
      <c r="S64" s="77"/>
      <c r="T64" s="50"/>
    </row>
    <row r="65" spans="3:20" ht="15.75" x14ac:dyDescent="0.25">
      <c r="C65" s="31" t="s">
        <v>73</v>
      </c>
      <c r="D65" s="99">
        <v>0</v>
      </c>
      <c r="E65" s="99">
        <v>0</v>
      </c>
      <c r="F65" s="77">
        <v>0</v>
      </c>
      <c r="G65" s="77">
        <v>0</v>
      </c>
      <c r="H65" s="77"/>
      <c r="I65" s="77"/>
      <c r="J65" s="77"/>
      <c r="K65" s="77">
        <v>0</v>
      </c>
      <c r="L65" s="77"/>
      <c r="M65" s="77"/>
      <c r="N65" s="77"/>
      <c r="O65" s="77"/>
      <c r="P65" s="77"/>
      <c r="Q65" s="77"/>
      <c r="R65" s="77">
        <f t="shared" si="11"/>
        <v>0</v>
      </c>
      <c r="S65" s="77"/>
      <c r="T65" s="50"/>
    </row>
    <row r="66" spans="3:20" ht="31.5" x14ac:dyDescent="0.25">
      <c r="C66" s="30" t="s">
        <v>75</v>
      </c>
      <c r="D66" s="97"/>
      <c r="E66" s="97"/>
      <c r="F66" s="98"/>
      <c r="G66" s="77">
        <v>0</v>
      </c>
      <c r="H66" s="98">
        <v>0</v>
      </c>
      <c r="I66" s="98">
        <v>0</v>
      </c>
      <c r="J66" s="98">
        <v>0</v>
      </c>
      <c r="K66" s="77">
        <v>0</v>
      </c>
      <c r="L66" s="98">
        <v>0</v>
      </c>
      <c r="M66" s="98">
        <v>0</v>
      </c>
      <c r="N66" s="98">
        <v>0</v>
      </c>
      <c r="O66" s="98">
        <v>0</v>
      </c>
      <c r="P66" s="98">
        <v>0</v>
      </c>
      <c r="Q66" s="98">
        <v>0</v>
      </c>
      <c r="R66" s="77">
        <f t="shared" si="11"/>
        <v>0</v>
      </c>
      <c r="S66" s="77"/>
      <c r="T66" s="50"/>
    </row>
    <row r="67" spans="3:20" ht="15.75" x14ac:dyDescent="0.25">
      <c r="C67" s="31" t="s">
        <v>76</v>
      </c>
      <c r="D67" s="99">
        <v>0</v>
      </c>
      <c r="E67" s="99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/>
      <c r="R67" s="77">
        <f t="shared" si="11"/>
        <v>0</v>
      </c>
      <c r="S67" s="77"/>
      <c r="T67" s="50"/>
    </row>
    <row r="68" spans="3:20" ht="31.5" x14ac:dyDescent="0.25">
      <c r="C68" s="31" t="s">
        <v>77</v>
      </c>
      <c r="D68" s="99">
        <v>0</v>
      </c>
      <c r="E68" s="99"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/>
      <c r="R68" s="77">
        <f t="shared" si="11"/>
        <v>0</v>
      </c>
      <c r="S68" s="77"/>
      <c r="T68" s="50"/>
    </row>
    <row r="69" spans="3:20" ht="15.75" x14ac:dyDescent="0.25">
      <c r="C69" s="30" t="s">
        <v>78</v>
      </c>
      <c r="D69" s="97"/>
      <c r="E69" s="97"/>
      <c r="F69" s="98"/>
      <c r="G69" s="77">
        <v>0</v>
      </c>
      <c r="H69" s="98">
        <v>0</v>
      </c>
      <c r="I69" s="98">
        <v>0</v>
      </c>
      <c r="J69" s="98">
        <v>0</v>
      </c>
      <c r="K69" s="77">
        <v>0</v>
      </c>
      <c r="L69" s="98">
        <v>0</v>
      </c>
      <c r="M69" s="98">
        <v>0</v>
      </c>
      <c r="N69" s="98">
        <v>0</v>
      </c>
      <c r="O69" s="98">
        <v>0</v>
      </c>
      <c r="P69" s="98">
        <v>0</v>
      </c>
      <c r="Q69" s="98">
        <v>0</v>
      </c>
      <c r="R69" s="77">
        <f t="shared" si="11"/>
        <v>0</v>
      </c>
      <c r="S69" s="77"/>
      <c r="T69" s="50"/>
    </row>
    <row r="70" spans="3:20" ht="15.75" x14ac:dyDescent="0.25">
      <c r="C70" s="31" t="s">
        <v>79</v>
      </c>
      <c r="D70" s="99">
        <v>0</v>
      </c>
      <c r="E70" s="99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/>
      <c r="R70" s="77">
        <f t="shared" si="11"/>
        <v>0</v>
      </c>
      <c r="S70" s="77"/>
      <c r="T70" s="50"/>
    </row>
    <row r="71" spans="3:20" ht="15.75" x14ac:dyDescent="0.25">
      <c r="C71" s="29" t="s">
        <v>83</v>
      </c>
      <c r="D71" s="100"/>
      <c r="E71" s="100"/>
      <c r="F71" s="98"/>
      <c r="G71" s="77">
        <v>0</v>
      </c>
      <c r="H71" s="98"/>
      <c r="I71" s="98"/>
      <c r="J71" s="98"/>
      <c r="K71" s="77">
        <v>0</v>
      </c>
      <c r="L71" s="98">
        <v>0</v>
      </c>
      <c r="M71" s="98"/>
      <c r="N71" s="98"/>
      <c r="O71" s="98"/>
      <c r="P71" s="98"/>
      <c r="Q71" s="98"/>
      <c r="R71" s="77">
        <f t="shared" si="11"/>
        <v>0</v>
      </c>
      <c r="S71" s="77"/>
      <c r="T71" s="50"/>
    </row>
    <row r="72" spans="3:20" ht="15.75" x14ac:dyDescent="0.25">
      <c r="C72" s="30" t="s">
        <v>84</v>
      </c>
      <c r="D72" s="100"/>
      <c r="E72" s="100"/>
      <c r="F72" s="98"/>
      <c r="G72" s="77">
        <v>0</v>
      </c>
      <c r="H72" s="98">
        <v>0</v>
      </c>
      <c r="I72" s="98"/>
      <c r="J72" s="77">
        <v>0</v>
      </c>
      <c r="K72" s="77">
        <v>0</v>
      </c>
      <c r="L72" s="98">
        <v>0</v>
      </c>
      <c r="M72" s="77">
        <v>0</v>
      </c>
      <c r="N72" s="98">
        <v>0</v>
      </c>
      <c r="O72" s="98">
        <v>0</v>
      </c>
      <c r="P72" s="77">
        <v>0</v>
      </c>
      <c r="Q72" s="98">
        <v>0</v>
      </c>
      <c r="R72" s="77">
        <f t="shared" si="11"/>
        <v>0</v>
      </c>
      <c r="S72" s="77"/>
      <c r="T72" s="50"/>
    </row>
    <row r="73" spans="3:20" ht="15.75" x14ac:dyDescent="0.25">
      <c r="C73" s="31" t="s">
        <v>85</v>
      </c>
      <c r="D73" s="101">
        <v>0</v>
      </c>
      <c r="E73" s="101">
        <v>0</v>
      </c>
      <c r="F73" s="77">
        <v>0</v>
      </c>
      <c r="G73" s="77">
        <v>0</v>
      </c>
      <c r="H73" s="77"/>
      <c r="I73" s="77"/>
      <c r="J73" s="77"/>
      <c r="K73" s="77">
        <v>0</v>
      </c>
      <c r="L73" s="77"/>
      <c r="M73" s="77"/>
      <c r="N73" s="77"/>
      <c r="O73" s="77"/>
      <c r="P73" s="77"/>
      <c r="Q73" s="77"/>
      <c r="R73" s="77">
        <f t="shared" si="11"/>
        <v>0</v>
      </c>
      <c r="S73" s="77"/>
      <c r="T73" s="50"/>
    </row>
    <row r="74" spans="3:20" ht="23.25" customHeight="1" x14ac:dyDescent="0.25">
      <c r="C74" s="31" t="s">
        <v>86</v>
      </c>
      <c r="D74" s="101">
        <v>0</v>
      </c>
      <c r="E74" s="101">
        <v>0</v>
      </c>
      <c r="F74" s="77">
        <v>0</v>
      </c>
      <c r="G74" s="77">
        <v>0</v>
      </c>
      <c r="H74" s="77"/>
      <c r="I74" s="77"/>
      <c r="J74" s="77"/>
      <c r="K74" s="77">
        <v>0</v>
      </c>
      <c r="L74" s="77"/>
      <c r="M74" s="77"/>
      <c r="N74" s="77"/>
      <c r="O74" s="77"/>
      <c r="P74" s="77"/>
      <c r="Q74" s="77"/>
      <c r="R74" s="77">
        <f t="shared" si="11"/>
        <v>0</v>
      </c>
      <c r="S74" s="77"/>
      <c r="T74" s="50"/>
    </row>
    <row r="75" spans="3:20" ht="15.75" x14ac:dyDescent="0.25">
      <c r="C75" s="30" t="s">
        <v>87</v>
      </c>
      <c r="D75" s="100">
        <f>D76+D77</f>
        <v>10545000</v>
      </c>
      <c r="E75" s="100">
        <f>E76+E77</f>
        <v>10545000</v>
      </c>
      <c r="F75" s="100">
        <f>+F76+F77</f>
        <v>4136915.97</v>
      </c>
      <c r="G75" s="100">
        <f t="shared" ref="G75:J75" si="16">G76+G77</f>
        <v>0</v>
      </c>
      <c r="H75" s="100">
        <f t="shared" si="16"/>
        <v>0</v>
      </c>
      <c r="I75" s="100">
        <f t="shared" si="16"/>
        <v>0</v>
      </c>
      <c r="J75" s="100">
        <f t="shared" si="16"/>
        <v>0</v>
      </c>
      <c r="K75" s="98">
        <v>0</v>
      </c>
      <c r="L75" s="98">
        <v>0</v>
      </c>
      <c r="M75" s="98">
        <v>0</v>
      </c>
      <c r="N75" s="98">
        <v>0</v>
      </c>
      <c r="O75" s="98">
        <v>0</v>
      </c>
      <c r="P75" s="98">
        <v>0</v>
      </c>
      <c r="Q75" s="98">
        <v>0</v>
      </c>
      <c r="R75" s="98">
        <f t="shared" si="11"/>
        <v>4136915.97</v>
      </c>
      <c r="S75" s="98"/>
      <c r="T75" s="50"/>
    </row>
    <row r="76" spans="3:20" ht="15.75" x14ac:dyDescent="0.25">
      <c r="C76" s="31" t="s">
        <v>88</v>
      </c>
      <c r="D76" s="101">
        <v>10545000</v>
      </c>
      <c r="E76" s="101">
        <v>10545000</v>
      </c>
      <c r="F76" s="26">
        <f>4010615.97+90200+36100</f>
        <v>4136915.97</v>
      </c>
      <c r="G76" s="26"/>
      <c r="H76" s="26"/>
      <c r="I76" s="26"/>
      <c r="K76" s="26"/>
      <c r="L76" s="26"/>
      <c r="M76" s="26"/>
      <c r="N76" s="26"/>
      <c r="O76" s="26"/>
      <c r="P76" s="26"/>
      <c r="Q76" s="26"/>
      <c r="R76" s="77">
        <f t="shared" si="11"/>
        <v>4136915.97</v>
      </c>
      <c r="S76" s="77"/>
      <c r="T76" s="50"/>
    </row>
    <row r="77" spans="3:20" ht="15.75" x14ac:dyDescent="0.25">
      <c r="C77" s="31" t="s">
        <v>89</v>
      </c>
      <c r="D77" s="35">
        <v>0</v>
      </c>
      <c r="E77" s="35">
        <v>0</v>
      </c>
      <c r="F77" s="26">
        <v>0</v>
      </c>
      <c r="G77" s="26"/>
      <c r="H77" s="26"/>
      <c r="I77" s="26"/>
      <c r="K77" s="26"/>
      <c r="L77" s="26"/>
      <c r="M77" s="26"/>
      <c r="N77" s="26"/>
      <c r="O77" s="26"/>
      <c r="P77" s="26"/>
      <c r="Q77" s="26"/>
      <c r="R77" s="26"/>
      <c r="S77" s="77"/>
      <c r="T77" s="50"/>
    </row>
    <row r="78" spans="3:20" ht="15.75" x14ac:dyDescent="0.25">
      <c r="C78" s="30" t="s">
        <v>91</v>
      </c>
      <c r="D78" s="34">
        <f>D79</f>
        <v>0</v>
      </c>
      <c r="E78" s="34">
        <f>E79</f>
        <v>0</v>
      </c>
      <c r="F78" s="26"/>
      <c r="G78" s="26"/>
      <c r="H78" s="26"/>
      <c r="I78" s="26"/>
      <c r="K78" s="26"/>
      <c r="L78" s="26"/>
      <c r="M78" s="26"/>
      <c r="N78" s="26"/>
      <c r="O78" s="26"/>
      <c r="P78" s="26"/>
      <c r="Q78" s="26"/>
      <c r="R78" s="26"/>
      <c r="S78" s="26"/>
      <c r="T78" s="50"/>
    </row>
    <row r="79" spans="3:20" ht="15.75" x14ac:dyDescent="0.25">
      <c r="C79" s="31" t="s">
        <v>92</v>
      </c>
      <c r="D79" s="35">
        <v>0</v>
      </c>
      <c r="E79" s="35">
        <v>0</v>
      </c>
      <c r="F79" s="32">
        <v>0</v>
      </c>
      <c r="G79" s="32">
        <v>0</v>
      </c>
      <c r="H79" s="32"/>
      <c r="I79" s="32"/>
      <c r="J79" s="32"/>
      <c r="K79" s="32">
        <v>0</v>
      </c>
      <c r="L79" s="32"/>
      <c r="M79" s="32"/>
      <c r="N79" s="32"/>
      <c r="O79" s="32"/>
      <c r="P79" s="32"/>
      <c r="Q79" s="32"/>
      <c r="R79" s="32">
        <v>0</v>
      </c>
      <c r="S79" s="32"/>
      <c r="T79" s="50"/>
    </row>
    <row r="80" spans="3:20" ht="16.5" thickBot="1" x14ac:dyDescent="0.3">
      <c r="C80" s="36" t="s">
        <v>115</v>
      </c>
      <c r="D80" s="37">
        <f>D10+D16+D26+D36+D52+D62+D75</f>
        <v>1759638498</v>
      </c>
      <c r="E80" s="37">
        <f>+E75+E62+E52+E36+E26+E16+E10</f>
        <v>1759638498</v>
      </c>
      <c r="F80" s="37">
        <f>F10+F16+F26+F36+F52+F62+F75</f>
        <v>123645178.65999998</v>
      </c>
      <c r="G80" s="37">
        <f t="shared" ref="G80:M80" si="17">G10+G16+G26+G36+G52+G62+G75</f>
        <v>0</v>
      </c>
      <c r="H80" s="37">
        <f t="shared" si="17"/>
        <v>0</v>
      </c>
      <c r="I80" s="37">
        <f t="shared" si="17"/>
        <v>0</v>
      </c>
      <c r="J80" s="37">
        <f t="shared" si="17"/>
        <v>0</v>
      </c>
      <c r="K80" s="37">
        <f t="shared" si="17"/>
        <v>0</v>
      </c>
      <c r="L80" s="37">
        <f t="shared" si="17"/>
        <v>0</v>
      </c>
      <c r="M80" s="37">
        <f t="shared" si="17"/>
        <v>0</v>
      </c>
      <c r="N80" s="37">
        <f>+N75+N62+N52+N36+N26+N16+N10</f>
        <v>0</v>
      </c>
      <c r="O80" s="37">
        <f t="shared" ref="O80:P80" si="18">+O75+O62+O52+O36+O26+O16+O10</f>
        <v>0</v>
      </c>
      <c r="P80" s="37">
        <f t="shared" si="18"/>
        <v>0</v>
      </c>
      <c r="Q80" s="37">
        <f>+Q75+Q62+Q52+Q36+Q26+Q16+Q10</f>
        <v>0</v>
      </c>
      <c r="R80" s="37">
        <f>+R75+R62+R52+R36+R26+R16+R10</f>
        <v>123645178.66</v>
      </c>
      <c r="S80" s="109"/>
      <c r="T80" s="50"/>
    </row>
    <row r="81" spans="3:19" ht="48.75" customHeight="1" thickBot="1" x14ac:dyDescent="0.4">
      <c r="C81" s="38" t="s">
        <v>116</v>
      </c>
      <c r="E81" s="39"/>
      <c r="F81" s="40"/>
      <c r="G81" s="40"/>
      <c r="H81" s="40"/>
      <c r="I81" s="40"/>
      <c r="J81" s="40"/>
      <c r="K81" s="40"/>
      <c r="L81" s="39"/>
      <c r="M81" s="39"/>
      <c r="P81"/>
      <c r="Q81"/>
      <c r="R81" s="33"/>
      <c r="S81" s="33"/>
    </row>
    <row r="82" spans="3:19" ht="66.75" customHeight="1" thickBot="1" x14ac:dyDescent="0.4">
      <c r="C82" s="41" t="s">
        <v>117</v>
      </c>
      <c r="D82" s="42"/>
      <c r="F82" s="39"/>
      <c r="G82" s="39"/>
      <c r="H82" s="39"/>
      <c r="I82" s="39"/>
      <c r="J82" s="39"/>
      <c r="K82" s="39"/>
      <c r="L82" s="39"/>
      <c r="M82" s="39"/>
      <c r="P82"/>
      <c r="Q82"/>
    </row>
    <row r="83" spans="3:19" ht="126.75" customHeight="1" thickBot="1" x14ac:dyDescent="0.4">
      <c r="C83" s="38" t="s">
        <v>118</v>
      </c>
      <c r="I83" s="26"/>
      <c r="K83" s="111"/>
      <c r="P83"/>
      <c r="Q83"/>
    </row>
    <row r="84" spans="3:19" ht="39" customHeight="1" x14ac:dyDescent="0.35"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/>
    </row>
    <row r="85" spans="3:19" x14ac:dyDescent="0.35"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/>
    </row>
  </sheetData>
  <mergeCells count="11">
    <mergeCell ref="C84:P84"/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ignoredErrors>
    <ignoredError sqref="O10:Q10 Q16 Q26 Q36 O52:Q52 H10:M10 H16:M16 H26:N26 H36:M36 R11:R75 R77:R79" formulaRange="1"/>
    <ignoredError sqref="F75 E36 E8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T99"/>
  <sheetViews>
    <sheetView showGridLines="0" view="pageBreakPreview" zoomScaleNormal="100" zoomScaleSheetLayoutView="100" zoomScalePageLayoutView="50" workbookViewId="0">
      <pane xSplit="1" topLeftCell="B1" activePane="topRight" state="frozen"/>
      <selection pane="topRight" activeCell="A97" sqref="A97"/>
    </sheetView>
  </sheetViews>
  <sheetFormatPr baseColWidth="10" defaultColWidth="9.140625" defaultRowHeight="18.75" x14ac:dyDescent="0.3"/>
  <cols>
    <col min="1" max="1" width="70" style="51" customWidth="1"/>
    <col min="2" max="2" width="15.5703125" style="52" customWidth="1"/>
    <col min="3" max="3" width="14.7109375" style="52" customWidth="1"/>
    <col min="4" max="4" width="15.5703125" style="53" customWidth="1"/>
    <col min="5" max="5" width="14.7109375" style="52" customWidth="1"/>
    <col min="6" max="6" width="15.42578125" style="52" customWidth="1"/>
    <col min="7" max="7" width="14.5703125" style="52" customWidth="1"/>
    <col min="8" max="8" width="14.7109375" style="54" customWidth="1"/>
    <col min="9" max="9" width="15.7109375" style="55" customWidth="1"/>
    <col min="10" max="10" width="16.5703125" style="54" customWidth="1"/>
    <col min="11" max="11" width="15.5703125" style="52" customWidth="1"/>
    <col min="12" max="12" width="16.5703125" style="53" customWidth="1"/>
    <col min="13" max="13" width="17.28515625" style="53" customWidth="1"/>
    <col min="14" max="14" width="19.140625" style="53" customWidth="1"/>
    <col min="15" max="16" width="6" style="1" bestFit="1" customWidth="1"/>
    <col min="17" max="17" width="12.140625" style="1" customWidth="1"/>
    <col min="18" max="18" width="16.5703125" style="1" customWidth="1"/>
    <col min="19" max="20" width="7" style="1" bestFit="1" customWidth="1"/>
    <col min="21" max="16384" width="9.140625" style="1"/>
  </cols>
  <sheetData>
    <row r="1" spans="1:20" x14ac:dyDescent="0.3">
      <c r="A1" s="23"/>
      <c r="B1" s="115"/>
      <c r="C1" s="115"/>
      <c r="D1" s="9"/>
      <c r="E1" s="115"/>
      <c r="F1" s="115"/>
      <c r="G1" s="115"/>
      <c r="H1" s="116"/>
      <c r="I1" s="117"/>
      <c r="J1" s="116"/>
      <c r="K1" s="115"/>
      <c r="L1" s="9"/>
      <c r="M1" s="9"/>
      <c r="N1" s="9"/>
    </row>
    <row r="2" spans="1:20" ht="23.2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20" ht="23.25" x14ac:dyDescent="0.3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20" ht="23.25" x14ac:dyDescent="0.3">
      <c r="A4" s="132" t="s">
        <v>120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20" ht="23.25" x14ac:dyDescent="0.3">
      <c r="A5" s="132" t="s">
        <v>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20" ht="23.25" x14ac:dyDescent="0.3">
      <c r="A6" s="132" t="s">
        <v>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20" ht="23.25" x14ac:dyDescent="0.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20" s="7" customFormat="1" ht="31.5" customHeight="1" x14ac:dyDescent="0.25">
      <c r="A8" s="67" t="s">
        <v>3</v>
      </c>
      <c r="B8" s="67" t="s">
        <v>4</v>
      </c>
      <c r="C8" s="68" t="s">
        <v>5</v>
      </c>
      <c r="D8" s="68" t="s">
        <v>6</v>
      </c>
      <c r="E8" s="68" t="s">
        <v>7</v>
      </c>
      <c r="F8" s="68" t="s">
        <v>8</v>
      </c>
      <c r="G8" s="68" t="s">
        <v>9</v>
      </c>
      <c r="H8" s="69" t="s">
        <v>10</v>
      </c>
      <c r="I8" s="69" t="s">
        <v>11</v>
      </c>
      <c r="J8" s="69" t="s">
        <v>12</v>
      </c>
      <c r="K8" s="68" t="s">
        <v>13</v>
      </c>
      <c r="L8" s="68" t="s">
        <v>14</v>
      </c>
      <c r="M8" s="68" t="s">
        <v>15</v>
      </c>
      <c r="N8" s="68" t="s">
        <v>16</v>
      </c>
      <c r="S8" s="8"/>
      <c r="T8" s="8"/>
    </row>
    <row r="9" spans="1:20" s="2" customFormat="1" x14ac:dyDescent="0.25">
      <c r="A9" s="103" t="s">
        <v>17</v>
      </c>
      <c r="B9" s="70"/>
      <c r="C9" s="70"/>
      <c r="D9" s="70" t="s">
        <v>119</v>
      </c>
      <c r="E9" s="70"/>
      <c r="F9" s="70"/>
      <c r="G9" s="70"/>
      <c r="H9" s="70"/>
      <c r="I9" s="70"/>
      <c r="J9" s="70"/>
      <c r="K9" s="71"/>
      <c r="L9" s="70"/>
      <c r="M9" s="70"/>
      <c r="N9" s="70"/>
      <c r="O9" s="3"/>
      <c r="P9" s="3"/>
      <c r="Q9" s="3"/>
      <c r="R9" s="3"/>
      <c r="S9" s="3"/>
      <c r="T9" s="3"/>
    </row>
    <row r="10" spans="1:20" s="4" customFormat="1" ht="14.25" customHeight="1" x14ac:dyDescent="0.25">
      <c r="A10" s="103" t="s">
        <v>18</v>
      </c>
      <c r="B10" s="72">
        <f>SUM(B11:B15)</f>
        <v>87973391.060000002</v>
      </c>
      <c r="C10" s="72">
        <f>SUM(C11:C15)</f>
        <v>87973391.060000002</v>
      </c>
      <c r="D10" s="72"/>
      <c r="E10" s="72">
        <f t="shared" ref="E10:N10" si="0">SUM(E11:E15)</f>
        <v>0</v>
      </c>
      <c r="F10" s="72">
        <f t="shared" si="0"/>
        <v>0</v>
      </c>
      <c r="G10" s="72">
        <f t="shared" si="0"/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</row>
    <row r="11" spans="1:20" s="2" customFormat="1" ht="14.25" customHeight="1" x14ac:dyDescent="0.25">
      <c r="A11" s="104" t="s">
        <v>19</v>
      </c>
      <c r="B11" s="75">
        <f t="shared" ref="B11:B15" si="1">SUM(C11+D11+C2+E11+F11+G11+H11+I11+J11+K11+L11+M11+N11)</f>
        <v>71214348.599999994</v>
      </c>
      <c r="C11" s="76">
        <v>71214348.599999994</v>
      </c>
      <c r="D11" s="76"/>
      <c r="E11" s="76"/>
      <c r="F11" s="76"/>
      <c r="G11" s="76"/>
      <c r="H11" s="76"/>
      <c r="I11" s="75"/>
      <c r="J11" s="75"/>
      <c r="K11" s="77"/>
      <c r="L11" s="77"/>
      <c r="M11" s="78"/>
      <c r="N11" s="77"/>
    </row>
    <row r="12" spans="1:20" s="2" customFormat="1" ht="14.25" customHeight="1" x14ac:dyDescent="0.25">
      <c r="A12" s="104" t="s">
        <v>20</v>
      </c>
      <c r="B12" s="75">
        <f t="shared" si="1"/>
        <v>3000000</v>
      </c>
      <c r="C12" s="76">
        <v>3000000</v>
      </c>
      <c r="D12" s="76"/>
      <c r="E12" s="76"/>
      <c r="F12" s="76"/>
      <c r="G12" s="76"/>
      <c r="H12" s="76"/>
      <c r="I12" s="75"/>
      <c r="J12" s="75"/>
      <c r="K12" s="77"/>
      <c r="L12" s="78"/>
      <c r="M12" s="78"/>
      <c r="N12" s="78"/>
    </row>
    <row r="13" spans="1:20" s="2" customFormat="1" ht="14.25" customHeight="1" x14ac:dyDescent="0.25">
      <c r="A13" s="104" t="s">
        <v>21</v>
      </c>
      <c r="B13" s="75">
        <f t="shared" si="1"/>
        <v>125000</v>
      </c>
      <c r="C13" s="76">
        <v>125000</v>
      </c>
      <c r="D13" s="76"/>
      <c r="E13" s="76"/>
      <c r="F13" s="76"/>
      <c r="G13" s="76"/>
      <c r="H13" s="76"/>
      <c r="I13" s="75"/>
      <c r="J13" s="75"/>
      <c r="K13" s="77"/>
      <c r="L13" s="78"/>
      <c r="M13" s="78"/>
      <c r="N13" s="78"/>
    </row>
    <row r="14" spans="1:20" s="2" customFormat="1" ht="14.25" customHeight="1" x14ac:dyDescent="0.25">
      <c r="A14" s="104" t="s">
        <v>22</v>
      </c>
      <c r="B14" s="75">
        <f t="shared" si="1"/>
        <v>0</v>
      </c>
      <c r="C14" s="76">
        <v>0</v>
      </c>
      <c r="D14" s="76"/>
      <c r="E14" s="76"/>
      <c r="F14" s="76"/>
      <c r="G14" s="76"/>
      <c r="H14" s="76"/>
      <c r="I14" s="75"/>
      <c r="J14" s="75"/>
      <c r="K14" s="77"/>
      <c r="L14" s="78"/>
      <c r="M14" s="78"/>
      <c r="N14" s="78"/>
    </row>
    <row r="15" spans="1:20" s="2" customFormat="1" ht="14.25" customHeight="1" x14ac:dyDescent="0.25">
      <c r="A15" s="104" t="s">
        <v>23</v>
      </c>
      <c r="B15" s="75">
        <f t="shared" si="1"/>
        <v>13634042.460000001</v>
      </c>
      <c r="C15" s="76">
        <v>13634042.460000001</v>
      </c>
      <c r="D15" s="76"/>
      <c r="E15" s="76"/>
      <c r="F15" s="76"/>
      <c r="G15" s="76"/>
      <c r="H15" s="76"/>
      <c r="I15" s="75"/>
      <c r="J15" s="75"/>
      <c r="K15" s="77"/>
      <c r="L15" s="78"/>
      <c r="M15" s="78"/>
      <c r="N15" s="78"/>
    </row>
    <row r="16" spans="1:20" s="4" customFormat="1" ht="14.25" customHeight="1" x14ac:dyDescent="0.25">
      <c r="A16" s="103" t="s">
        <v>24</v>
      </c>
      <c r="B16" s="72">
        <f>SUM(C16+D16+C7+E16+F16+G16+H16+I16+J16+K16+L16+M16+N16)</f>
        <v>27223906.259999998</v>
      </c>
      <c r="C16" s="72">
        <f>SUM(C17:C25)</f>
        <v>27223906.259999998</v>
      </c>
      <c r="D16" s="72"/>
      <c r="E16" s="72">
        <f>SUM(E17:E25)</f>
        <v>0</v>
      </c>
      <c r="F16" s="72">
        <f t="shared" ref="F16" si="2">SUM(F17:F25)</f>
        <v>0</v>
      </c>
      <c r="G16" s="72">
        <f t="shared" ref="G16:N16" si="3">SUM(G17:G25)</f>
        <v>0</v>
      </c>
      <c r="H16" s="72">
        <f t="shared" si="3"/>
        <v>0</v>
      </c>
      <c r="I16" s="72">
        <f t="shared" si="3"/>
        <v>0</v>
      </c>
      <c r="J16" s="72">
        <f t="shared" si="3"/>
        <v>0</v>
      </c>
      <c r="K16" s="72">
        <f t="shared" si="3"/>
        <v>0</v>
      </c>
      <c r="L16" s="72">
        <f t="shared" si="3"/>
        <v>0</v>
      </c>
      <c r="M16" s="72">
        <f t="shared" si="3"/>
        <v>0</v>
      </c>
      <c r="N16" s="72">
        <f t="shared" si="3"/>
        <v>0</v>
      </c>
    </row>
    <row r="17" spans="1:14" s="2" customFormat="1" ht="14.25" customHeight="1" x14ac:dyDescent="0.25">
      <c r="A17" s="104" t="s">
        <v>25</v>
      </c>
      <c r="B17" s="75">
        <f t="shared" ref="B17:B48" si="4">SUM(C17+D17+E17+F17+G17+H17+I17+J17+K17+L17+M17+N17)</f>
        <v>1183860.3500000001</v>
      </c>
      <c r="C17" s="99">
        <v>1183860.3500000001</v>
      </c>
      <c r="D17" s="76"/>
      <c r="E17" s="76"/>
      <c r="F17" s="76"/>
      <c r="G17" s="76"/>
      <c r="H17" s="76"/>
      <c r="I17" s="75"/>
      <c r="J17" s="75"/>
      <c r="K17" s="77"/>
      <c r="L17" s="78"/>
      <c r="M17" s="78"/>
      <c r="N17" s="78"/>
    </row>
    <row r="18" spans="1:14" s="2" customFormat="1" ht="14.25" customHeight="1" x14ac:dyDescent="0.25">
      <c r="A18" s="104" t="s">
        <v>26</v>
      </c>
      <c r="B18" s="75">
        <f t="shared" si="4"/>
        <v>3793310.01</v>
      </c>
      <c r="C18" s="99">
        <v>3793310.01</v>
      </c>
      <c r="D18" s="76"/>
      <c r="E18" s="76"/>
      <c r="F18" s="76"/>
      <c r="G18" s="76"/>
      <c r="H18" s="76"/>
      <c r="I18" s="75"/>
      <c r="J18" s="75"/>
      <c r="K18" s="77"/>
      <c r="L18" s="78"/>
      <c r="M18" s="78"/>
      <c r="N18" s="78"/>
    </row>
    <row r="19" spans="1:14" s="2" customFormat="1" ht="14.25" customHeight="1" x14ac:dyDescent="0.25">
      <c r="A19" s="104" t="s">
        <v>27</v>
      </c>
      <c r="B19" s="75">
        <f t="shared" si="4"/>
        <v>989933.8</v>
      </c>
      <c r="C19" s="99">
        <v>989933.8</v>
      </c>
      <c r="D19" s="76"/>
      <c r="E19" s="76"/>
      <c r="F19" s="76"/>
      <c r="G19" s="76"/>
      <c r="H19" s="76"/>
      <c r="I19" s="75"/>
      <c r="J19" s="75"/>
      <c r="K19" s="77"/>
      <c r="L19" s="78"/>
      <c r="M19" s="78"/>
      <c r="N19" s="78"/>
    </row>
    <row r="20" spans="1:14" s="2" customFormat="1" ht="14.25" customHeight="1" x14ac:dyDescent="0.25">
      <c r="A20" s="104" t="s">
        <v>28</v>
      </c>
      <c r="B20" s="75">
        <f t="shared" si="4"/>
        <v>85385</v>
      </c>
      <c r="C20" s="99">
        <v>85385</v>
      </c>
      <c r="D20" s="76"/>
      <c r="E20" s="76"/>
      <c r="F20" s="76"/>
      <c r="G20" s="76"/>
      <c r="H20" s="76"/>
      <c r="I20" s="75"/>
      <c r="J20" s="75"/>
      <c r="K20" s="77"/>
      <c r="L20" s="78"/>
      <c r="M20" s="78"/>
      <c r="N20" s="78"/>
    </row>
    <row r="21" spans="1:14" s="2" customFormat="1" ht="14.25" customHeight="1" x14ac:dyDescent="0.25">
      <c r="A21" s="104" t="s">
        <v>29</v>
      </c>
      <c r="B21" s="75">
        <f t="shared" si="4"/>
        <v>3600</v>
      </c>
      <c r="C21" s="99">
        <v>3600</v>
      </c>
      <c r="D21" s="76"/>
      <c r="E21" s="76"/>
      <c r="F21" s="76"/>
      <c r="G21" s="76"/>
      <c r="H21" s="76"/>
      <c r="I21" s="75"/>
      <c r="J21" s="75"/>
      <c r="K21" s="77"/>
      <c r="L21" s="78"/>
      <c r="M21" s="78"/>
      <c r="N21" s="78"/>
    </row>
    <row r="22" spans="1:14" s="2" customFormat="1" ht="14.25" customHeight="1" x14ac:dyDescent="0.25">
      <c r="A22" s="104" t="s">
        <v>30</v>
      </c>
      <c r="B22" s="75">
        <f t="shared" si="4"/>
        <v>2338717.4</v>
      </c>
      <c r="C22" s="99">
        <v>2338717.4</v>
      </c>
      <c r="D22" s="76"/>
      <c r="E22" s="76"/>
      <c r="F22" s="76"/>
      <c r="G22" s="76"/>
      <c r="H22" s="76"/>
      <c r="I22" s="75"/>
      <c r="J22" s="75"/>
      <c r="K22" s="77"/>
      <c r="L22" s="78"/>
      <c r="M22" s="78"/>
      <c r="N22" s="78"/>
    </row>
    <row r="23" spans="1:14" s="2" customFormat="1" ht="14.25" customHeight="1" x14ac:dyDescent="0.25">
      <c r="A23" s="104" t="s">
        <v>31</v>
      </c>
      <c r="B23" s="75">
        <f t="shared" si="4"/>
        <v>423350</v>
      </c>
      <c r="C23" s="99">
        <v>423350</v>
      </c>
      <c r="D23" s="76"/>
      <c r="E23" s="76"/>
      <c r="F23" s="76"/>
      <c r="G23" s="76"/>
      <c r="H23" s="76"/>
      <c r="I23" s="75"/>
      <c r="J23" s="75"/>
      <c r="K23" s="77"/>
      <c r="L23" s="78"/>
      <c r="M23" s="78"/>
      <c r="N23" s="78"/>
    </row>
    <row r="24" spans="1:14" s="2" customFormat="1" ht="14.25" customHeight="1" x14ac:dyDescent="0.25">
      <c r="A24" s="104" t="s">
        <v>32</v>
      </c>
      <c r="B24" s="75">
        <f t="shared" si="4"/>
        <v>18250258.59</v>
      </c>
      <c r="C24" s="26">
        <f>18376558.59-90200-36100</f>
        <v>18250258.59</v>
      </c>
      <c r="D24" s="77"/>
      <c r="E24" s="76"/>
      <c r="F24" s="76"/>
      <c r="G24" s="76"/>
      <c r="H24" s="76"/>
      <c r="I24" s="75"/>
      <c r="J24" s="75"/>
      <c r="K24" s="77"/>
      <c r="L24" s="78"/>
      <c r="M24" s="78"/>
      <c r="N24" s="78"/>
    </row>
    <row r="25" spans="1:14" s="2" customFormat="1" ht="14.25" customHeight="1" x14ac:dyDescent="0.25">
      <c r="A25" s="104" t="s">
        <v>33</v>
      </c>
      <c r="B25" s="75">
        <f t="shared" si="4"/>
        <v>155491.10999999999</v>
      </c>
      <c r="C25" s="99">
        <v>155491.10999999999</v>
      </c>
      <c r="D25" s="76"/>
      <c r="E25" s="76"/>
      <c r="F25" s="76"/>
      <c r="G25" s="76"/>
      <c r="H25" s="76"/>
      <c r="I25" s="75"/>
      <c r="J25" s="75"/>
      <c r="K25" s="77"/>
      <c r="L25" s="78"/>
      <c r="M25" s="78"/>
      <c r="N25" s="78"/>
    </row>
    <row r="26" spans="1:14" s="4" customFormat="1" ht="14.25" customHeight="1" x14ac:dyDescent="0.25">
      <c r="A26" s="103" t="s">
        <v>34</v>
      </c>
      <c r="B26" s="72">
        <f t="shared" si="4"/>
        <v>2214884.96</v>
      </c>
      <c r="C26" s="72">
        <f>SUM(C27:C35)</f>
        <v>2214884.96</v>
      </c>
      <c r="D26" s="72"/>
      <c r="E26" s="72">
        <f t="shared" ref="E26:J26" si="5">SUM(E27:E35)</f>
        <v>0</v>
      </c>
      <c r="F26" s="72">
        <f t="shared" si="5"/>
        <v>0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>SUM(K27:K35)</f>
        <v>0</v>
      </c>
      <c r="L26" s="72">
        <f>SUM(L27:L35)</f>
        <v>0</v>
      </c>
      <c r="M26" s="72">
        <f>SUM(M27:M35)</f>
        <v>0</v>
      </c>
      <c r="N26" s="72">
        <f>SUM(N27:N35)</f>
        <v>0</v>
      </c>
    </row>
    <row r="27" spans="1:14" s="2" customFormat="1" ht="14.25" customHeight="1" x14ac:dyDescent="0.25">
      <c r="A27" s="104" t="s">
        <v>35</v>
      </c>
      <c r="B27" s="75">
        <f t="shared" si="4"/>
        <v>173756.08</v>
      </c>
      <c r="C27" s="76">
        <v>173756.08</v>
      </c>
      <c r="D27" s="76"/>
      <c r="E27" s="76"/>
      <c r="F27" s="76"/>
      <c r="G27" s="76"/>
      <c r="H27" s="76"/>
      <c r="I27" s="75"/>
      <c r="J27" s="75"/>
      <c r="K27" s="77"/>
      <c r="L27" s="78"/>
      <c r="M27" s="78"/>
      <c r="N27" s="78"/>
    </row>
    <row r="28" spans="1:14" s="2" customFormat="1" ht="14.25" customHeight="1" x14ac:dyDescent="0.25">
      <c r="A28" s="104" t="s">
        <v>36</v>
      </c>
      <c r="B28" s="75">
        <f t="shared" si="4"/>
        <v>1574655</v>
      </c>
      <c r="C28" s="76">
        <v>1574655</v>
      </c>
      <c r="D28" s="76"/>
      <c r="E28" s="76"/>
      <c r="F28" s="76"/>
      <c r="G28" s="76"/>
      <c r="H28" s="76"/>
      <c r="I28" s="75"/>
      <c r="J28" s="75"/>
      <c r="K28" s="77"/>
      <c r="L28" s="78"/>
      <c r="M28" s="78"/>
      <c r="N28" s="78"/>
    </row>
    <row r="29" spans="1:14" s="2" customFormat="1" ht="14.25" customHeight="1" x14ac:dyDescent="0.25">
      <c r="A29" s="104" t="s">
        <v>37</v>
      </c>
      <c r="B29" s="75">
        <f t="shared" si="4"/>
        <v>1875</v>
      </c>
      <c r="C29" s="76">
        <v>1875</v>
      </c>
      <c r="D29" s="76"/>
      <c r="E29" s="76"/>
      <c r="F29" s="76"/>
      <c r="G29" s="76"/>
      <c r="H29" s="76"/>
      <c r="I29" s="75"/>
      <c r="J29" s="75"/>
      <c r="K29" s="77"/>
      <c r="L29" s="78"/>
      <c r="M29" s="78"/>
      <c r="N29" s="78"/>
    </row>
    <row r="30" spans="1:14" s="2" customFormat="1" ht="14.25" customHeight="1" x14ac:dyDescent="0.25">
      <c r="A30" s="104" t="s">
        <v>38</v>
      </c>
      <c r="B30" s="75">
        <f t="shared" si="4"/>
        <v>6741.17</v>
      </c>
      <c r="C30" s="76">
        <v>6741.17</v>
      </c>
      <c r="D30" s="76"/>
      <c r="E30" s="76"/>
      <c r="F30" s="76"/>
      <c r="G30" s="76"/>
      <c r="H30" s="76"/>
      <c r="I30" s="75"/>
      <c r="J30" s="75"/>
      <c r="K30" s="77"/>
      <c r="L30" s="78"/>
      <c r="M30" s="78"/>
      <c r="N30" s="78"/>
    </row>
    <row r="31" spans="1:14" s="2" customFormat="1" ht="14.25" customHeight="1" x14ac:dyDescent="0.25">
      <c r="A31" s="104" t="s">
        <v>39</v>
      </c>
      <c r="B31" s="75">
        <f t="shared" si="4"/>
        <v>2110.6999999999998</v>
      </c>
      <c r="C31" s="76">
        <v>2110.6999999999998</v>
      </c>
      <c r="D31" s="76"/>
      <c r="E31" s="76"/>
      <c r="F31" s="76"/>
      <c r="G31" s="76"/>
      <c r="H31" s="76"/>
      <c r="I31" s="75"/>
      <c r="J31" s="75"/>
      <c r="K31" s="77"/>
      <c r="L31" s="78"/>
      <c r="M31" s="78"/>
      <c r="N31" s="78"/>
    </row>
    <row r="32" spans="1:14" s="2" customFormat="1" ht="14.25" customHeight="1" x14ac:dyDescent="0.25">
      <c r="A32" s="104" t="s">
        <v>40</v>
      </c>
      <c r="B32" s="75">
        <f t="shared" si="4"/>
        <v>53505</v>
      </c>
      <c r="C32" s="76">
        <v>53505</v>
      </c>
      <c r="D32" s="76"/>
      <c r="E32" s="76"/>
      <c r="F32" s="76"/>
      <c r="G32" s="76"/>
      <c r="H32" s="76"/>
      <c r="I32" s="75"/>
      <c r="J32" s="75"/>
      <c r="K32" s="77"/>
      <c r="L32" s="78"/>
      <c r="M32" s="78"/>
      <c r="N32" s="78"/>
    </row>
    <row r="33" spans="1:14" s="2" customFormat="1" ht="14.25" customHeight="1" x14ac:dyDescent="0.25">
      <c r="A33" s="104" t="s">
        <v>41</v>
      </c>
      <c r="B33" s="75">
        <f t="shared" si="4"/>
        <v>377409</v>
      </c>
      <c r="C33" s="76">
        <v>377409</v>
      </c>
      <c r="D33" s="76"/>
      <c r="E33" s="76"/>
      <c r="F33" s="76"/>
      <c r="G33" s="76"/>
      <c r="H33" s="76"/>
      <c r="I33" s="75"/>
      <c r="J33" s="75"/>
      <c r="K33" s="77"/>
      <c r="L33" s="78"/>
      <c r="M33" s="78"/>
      <c r="N33" s="78"/>
    </row>
    <row r="34" spans="1:14" s="2" customFormat="1" ht="14.25" customHeight="1" x14ac:dyDescent="0.25">
      <c r="A34" s="104" t="s">
        <v>42</v>
      </c>
      <c r="B34" s="75">
        <f t="shared" si="4"/>
        <v>0</v>
      </c>
      <c r="C34" s="76">
        <v>0</v>
      </c>
      <c r="D34" s="76"/>
      <c r="E34" s="76"/>
      <c r="F34" s="76"/>
      <c r="G34" s="76"/>
      <c r="H34" s="76"/>
      <c r="I34" s="75"/>
      <c r="J34" s="75"/>
      <c r="K34" s="77"/>
      <c r="L34" s="78"/>
      <c r="M34" s="78"/>
      <c r="N34" s="78"/>
    </row>
    <row r="35" spans="1:14" s="2" customFormat="1" ht="14.25" customHeight="1" x14ac:dyDescent="0.25">
      <c r="A35" s="104" t="s">
        <v>43</v>
      </c>
      <c r="B35" s="75">
        <f t="shared" si="4"/>
        <v>24833.01</v>
      </c>
      <c r="C35" s="76">
        <v>24833.01</v>
      </c>
      <c r="D35" s="76"/>
      <c r="E35" s="76"/>
      <c r="F35" s="76"/>
      <c r="G35" s="76"/>
      <c r="H35" s="76"/>
      <c r="I35" s="75"/>
      <c r="J35" s="75"/>
      <c r="K35" s="77"/>
      <c r="L35" s="78"/>
      <c r="M35" s="78"/>
      <c r="N35" s="78"/>
    </row>
    <row r="36" spans="1:14" s="4" customFormat="1" ht="14.25" customHeight="1" x14ac:dyDescent="0.25">
      <c r="A36" s="103" t="s">
        <v>44</v>
      </c>
      <c r="B36" s="72">
        <f t="shared" si="4"/>
        <v>0</v>
      </c>
      <c r="C36" s="72">
        <f>SUM(C37:C51)</f>
        <v>0</v>
      </c>
      <c r="D36" s="72"/>
      <c r="E36" s="72">
        <f t="shared" ref="E36:K36" si="6">SUM(E37:E43)</f>
        <v>0</v>
      </c>
      <c r="F36" s="72">
        <f t="shared" si="6"/>
        <v>0</v>
      </c>
      <c r="G36" s="72">
        <f t="shared" si="6"/>
        <v>0</v>
      </c>
      <c r="H36" s="72">
        <f t="shared" si="6"/>
        <v>0</v>
      </c>
      <c r="I36" s="72">
        <f t="shared" si="6"/>
        <v>0</v>
      </c>
      <c r="J36" s="72">
        <f t="shared" si="6"/>
        <v>0</v>
      </c>
      <c r="K36" s="72">
        <f t="shared" si="6"/>
        <v>0</v>
      </c>
      <c r="L36" s="72">
        <f>SUM(L37:L43)</f>
        <v>0</v>
      </c>
      <c r="M36" s="72">
        <f>SUM(M37:M43)</f>
        <v>0</v>
      </c>
      <c r="N36" s="72">
        <f>SUM(N37:N43)</f>
        <v>0</v>
      </c>
    </row>
    <row r="37" spans="1:14" s="2" customFormat="1" ht="14.25" customHeight="1" x14ac:dyDescent="0.25">
      <c r="A37" s="104" t="s">
        <v>45</v>
      </c>
      <c r="B37" s="75">
        <f t="shared" si="4"/>
        <v>0</v>
      </c>
      <c r="C37" s="77">
        <v>0</v>
      </c>
      <c r="D37" s="76"/>
      <c r="E37" s="76"/>
      <c r="F37" s="76"/>
      <c r="G37" s="76"/>
      <c r="H37" s="76"/>
      <c r="I37" s="75"/>
      <c r="J37" s="75"/>
      <c r="L37" s="78"/>
      <c r="M37" s="78"/>
      <c r="N37" s="78"/>
    </row>
    <row r="38" spans="1:14" s="2" customFormat="1" ht="14.25" customHeight="1" x14ac:dyDescent="0.25">
      <c r="A38" s="104" t="s">
        <v>46</v>
      </c>
      <c r="B38" s="75">
        <f t="shared" si="4"/>
        <v>0</v>
      </c>
      <c r="C38" s="77">
        <v>0</v>
      </c>
      <c r="D38" s="76"/>
      <c r="E38" s="76"/>
      <c r="F38" s="76"/>
      <c r="G38" s="76"/>
      <c r="H38" s="76"/>
      <c r="I38" s="75"/>
      <c r="J38" s="75"/>
      <c r="K38" s="78"/>
      <c r="L38" s="78"/>
      <c r="M38" s="78"/>
      <c r="N38" s="78"/>
    </row>
    <row r="39" spans="1:14" s="2" customFormat="1" ht="14.25" customHeight="1" x14ac:dyDescent="0.25">
      <c r="A39" s="104" t="s">
        <v>47</v>
      </c>
      <c r="B39" s="75">
        <f t="shared" si="4"/>
        <v>0</v>
      </c>
      <c r="C39" s="77">
        <v>0</v>
      </c>
      <c r="D39" s="76"/>
      <c r="E39" s="76"/>
      <c r="F39" s="76"/>
      <c r="G39" s="76"/>
      <c r="H39" s="76"/>
      <c r="I39" s="75"/>
      <c r="J39" s="75"/>
      <c r="K39" s="78"/>
      <c r="L39" s="78"/>
      <c r="M39" s="78"/>
      <c r="N39" s="78"/>
    </row>
    <row r="40" spans="1:14" s="2" customFormat="1" ht="14.25" customHeight="1" x14ac:dyDescent="0.25">
      <c r="A40" s="104" t="s">
        <v>48</v>
      </c>
      <c r="B40" s="75">
        <f t="shared" si="4"/>
        <v>0</v>
      </c>
      <c r="C40" s="77">
        <v>0</v>
      </c>
      <c r="D40" s="76"/>
      <c r="E40" s="76"/>
      <c r="F40" s="76"/>
      <c r="G40" s="76"/>
      <c r="H40" s="76"/>
      <c r="I40" s="75"/>
      <c r="J40" s="75"/>
      <c r="K40" s="78"/>
      <c r="L40" s="78"/>
      <c r="M40" s="78"/>
      <c r="N40" s="78"/>
    </row>
    <row r="41" spans="1:14" s="2" customFormat="1" ht="14.25" customHeight="1" x14ac:dyDescent="0.25">
      <c r="A41" s="104" t="s">
        <v>49</v>
      </c>
      <c r="B41" s="75">
        <f t="shared" si="4"/>
        <v>0</v>
      </c>
      <c r="C41" s="77">
        <v>0</v>
      </c>
      <c r="D41" s="76"/>
      <c r="E41" s="76"/>
      <c r="F41" s="76"/>
      <c r="G41" s="76"/>
      <c r="H41" s="76"/>
      <c r="I41" s="75"/>
      <c r="J41" s="75"/>
      <c r="K41" s="78"/>
      <c r="L41" s="78"/>
      <c r="M41" s="78"/>
      <c r="N41" s="78"/>
    </row>
    <row r="42" spans="1:14" s="2" customFormat="1" ht="14.25" customHeight="1" x14ac:dyDescent="0.25">
      <c r="A42" s="104" t="s">
        <v>50</v>
      </c>
      <c r="B42" s="75">
        <f t="shared" si="4"/>
        <v>0</v>
      </c>
      <c r="C42" s="77">
        <v>0</v>
      </c>
      <c r="D42" s="76"/>
      <c r="E42" s="76"/>
      <c r="F42" s="76"/>
      <c r="G42" s="76"/>
      <c r="H42" s="76"/>
      <c r="I42" s="75"/>
      <c r="J42" s="75"/>
      <c r="K42" s="78"/>
      <c r="L42" s="78"/>
      <c r="M42" s="78"/>
      <c r="N42" s="78"/>
    </row>
    <row r="43" spans="1:14" s="2" customFormat="1" ht="14.25" customHeight="1" x14ac:dyDescent="0.25">
      <c r="A43" s="104" t="s">
        <v>51</v>
      </c>
      <c r="B43" s="75">
        <f t="shared" si="4"/>
        <v>0</v>
      </c>
      <c r="C43" s="26">
        <v>0</v>
      </c>
      <c r="D43" s="76"/>
      <c r="E43" s="76"/>
      <c r="F43" s="76"/>
      <c r="G43" s="76"/>
      <c r="H43" s="76"/>
      <c r="I43" s="75"/>
      <c r="J43" s="75"/>
      <c r="K43" s="78"/>
      <c r="L43" s="78"/>
      <c r="M43" s="78"/>
      <c r="N43" s="78"/>
    </row>
    <row r="44" spans="1:14" s="4" customFormat="1" ht="14.25" customHeight="1" x14ac:dyDescent="0.25">
      <c r="A44" s="103" t="s">
        <v>52</v>
      </c>
      <c r="B44" s="72">
        <f>SUM(C44+D44+E44+F44+G44+H44+I44+J44+K44+L44+M44+N44)</f>
        <v>0</v>
      </c>
      <c r="C44" s="98">
        <f>+C45+C46+C47+C48+C49+C50+C51</f>
        <v>0</v>
      </c>
      <c r="D44" s="79"/>
      <c r="E44" s="79"/>
      <c r="F44" s="79"/>
      <c r="G44" s="79"/>
      <c r="H44" s="79"/>
      <c r="I44" s="72"/>
      <c r="J44" s="72"/>
      <c r="K44" s="72"/>
      <c r="L44" s="72"/>
      <c r="M44" s="73"/>
      <c r="N44" s="74"/>
    </row>
    <row r="45" spans="1:14" s="2" customFormat="1" ht="14.25" customHeight="1" x14ac:dyDescent="0.25">
      <c r="A45" s="104" t="s">
        <v>53</v>
      </c>
      <c r="B45" s="75">
        <f t="shared" si="4"/>
        <v>0</v>
      </c>
      <c r="C45" s="77">
        <v>0</v>
      </c>
      <c r="D45" s="76"/>
      <c r="E45" s="76"/>
      <c r="F45" s="76"/>
      <c r="G45" s="76"/>
      <c r="H45" s="76"/>
      <c r="I45" s="75"/>
      <c r="J45" s="75"/>
      <c r="K45" s="78"/>
      <c r="L45" s="78"/>
      <c r="M45" s="78"/>
      <c r="N45" s="78"/>
    </row>
    <row r="46" spans="1:14" s="2" customFormat="1" ht="14.25" customHeight="1" x14ac:dyDescent="0.25">
      <c r="A46" s="104" t="s">
        <v>54</v>
      </c>
      <c r="B46" s="75">
        <f t="shared" si="4"/>
        <v>0</v>
      </c>
      <c r="C46" s="77">
        <v>0</v>
      </c>
      <c r="D46" s="76"/>
      <c r="E46" s="76"/>
      <c r="F46" s="76"/>
      <c r="G46" s="76"/>
      <c r="H46" s="76"/>
      <c r="I46" s="75"/>
      <c r="J46" s="75"/>
      <c r="K46" s="78"/>
      <c r="L46" s="78"/>
      <c r="M46" s="78"/>
      <c r="N46" s="78"/>
    </row>
    <row r="47" spans="1:14" s="2" customFormat="1" ht="14.25" customHeight="1" x14ac:dyDescent="0.25">
      <c r="A47" s="104" t="s">
        <v>55</v>
      </c>
      <c r="B47" s="75">
        <f t="shared" si="4"/>
        <v>0</v>
      </c>
      <c r="C47" s="77">
        <v>0</v>
      </c>
      <c r="D47" s="76"/>
      <c r="E47" s="76"/>
      <c r="F47" s="76"/>
      <c r="G47" s="76"/>
      <c r="H47" s="76"/>
      <c r="I47" s="75"/>
      <c r="J47" s="75"/>
      <c r="K47" s="78"/>
      <c r="L47" s="78"/>
      <c r="M47" s="78"/>
      <c r="N47" s="78"/>
    </row>
    <row r="48" spans="1:14" s="2" customFormat="1" ht="14.25" customHeight="1" x14ac:dyDescent="0.25">
      <c r="A48" s="104" t="s">
        <v>56</v>
      </c>
      <c r="B48" s="75">
        <f t="shared" si="4"/>
        <v>0</v>
      </c>
      <c r="C48" s="26">
        <v>0</v>
      </c>
      <c r="D48" s="76"/>
      <c r="E48" s="76"/>
      <c r="F48" s="76"/>
      <c r="G48" s="76"/>
      <c r="H48" s="76"/>
      <c r="I48" s="75"/>
      <c r="J48" s="75"/>
      <c r="K48" s="78"/>
      <c r="L48" s="78"/>
      <c r="M48" s="78"/>
      <c r="N48" s="78"/>
    </row>
    <row r="49" spans="1:14" s="2" customFormat="1" ht="14.25" customHeight="1" x14ac:dyDescent="0.25">
      <c r="A49" s="104" t="s">
        <v>57</v>
      </c>
      <c r="B49" s="75">
        <f t="shared" ref="B49:B73" si="7">SUM(C49+D49+E49+F49+G49+H49+I49+J49+K49+L49+M49+N49)</f>
        <v>0</v>
      </c>
      <c r="C49" s="77">
        <v>0</v>
      </c>
      <c r="D49" s="76"/>
      <c r="E49" s="76"/>
      <c r="F49" s="76"/>
      <c r="G49" s="76"/>
      <c r="H49" s="76"/>
      <c r="I49" s="75"/>
      <c r="J49" s="75"/>
      <c r="K49" s="78"/>
      <c r="L49" s="78"/>
      <c r="M49" s="78"/>
      <c r="N49" s="78"/>
    </row>
    <row r="50" spans="1:14" s="2" customFormat="1" ht="14.25" customHeight="1" x14ac:dyDescent="0.25">
      <c r="A50" s="104" t="s">
        <v>58</v>
      </c>
      <c r="B50" s="75">
        <f t="shared" si="7"/>
        <v>0</v>
      </c>
      <c r="C50" s="77">
        <v>0</v>
      </c>
      <c r="D50" s="76"/>
      <c r="E50" s="76"/>
      <c r="F50" s="76"/>
      <c r="G50" s="76"/>
      <c r="H50" s="76"/>
      <c r="I50" s="75"/>
      <c r="J50" s="75"/>
      <c r="K50" s="78"/>
      <c r="L50" s="78"/>
      <c r="M50" s="78"/>
      <c r="N50" s="78"/>
    </row>
    <row r="51" spans="1:14" s="2" customFormat="1" ht="14.25" customHeight="1" x14ac:dyDescent="0.25">
      <c r="A51" s="104" t="s">
        <v>59</v>
      </c>
      <c r="B51" s="75">
        <f t="shared" si="7"/>
        <v>0</v>
      </c>
      <c r="C51" s="26">
        <v>0</v>
      </c>
      <c r="D51" s="76"/>
      <c r="E51" s="76"/>
      <c r="F51" s="76"/>
      <c r="G51" s="76"/>
      <c r="H51" s="76"/>
      <c r="I51" s="75"/>
      <c r="J51" s="75"/>
      <c r="K51" s="78"/>
      <c r="L51" s="78"/>
      <c r="M51" s="78"/>
      <c r="N51" s="78"/>
    </row>
    <row r="52" spans="1:14" s="4" customFormat="1" ht="14.25" customHeight="1" x14ac:dyDescent="0.25">
      <c r="A52" s="103" t="s">
        <v>60</v>
      </c>
      <c r="B52" s="72">
        <f>SUM(C52+D52+E52+F52+G52+H52+I52+J52+K52+L52+M52+N52)</f>
        <v>2094855.41</v>
      </c>
      <c r="C52" s="72">
        <f>SUM(C53:C61)</f>
        <v>2094855.41</v>
      </c>
      <c r="D52" s="72"/>
      <c r="E52" s="72">
        <f t="shared" ref="E52:J52" si="8">SUM(E53:E61)</f>
        <v>0</v>
      </c>
      <c r="F52" s="72">
        <f t="shared" si="8"/>
        <v>0</v>
      </c>
      <c r="G52" s="72">
        <f t="shared" si="8"/>
        <v>0</v>
      </c>
      <c r="H52" s="72">
        <f t="shared" si="8"/>
        <v>0</v>
      </c>
      <c r="I52" s="72">
        <f t="shared" si="8"/>
        <v>0</v>
      </c>
      <c r="J52" s="72">
        <f t="shared" si="8"/>
        <v>0</v>
      </c>
      <c r="K52" s="72">
        <f>SUM(K53:K61)</f>
        <v>0</v>
      </c>
      <c r="L52" s="72">
        <f>SUM(L53:L61)</f>
        <v>0</v>
      </c>
      <c r="M52" s="72">
        <f>SUM(M53:M61)</f>
        <v>0</v>
      </c>
      <c r="N52" s="72">
        <f>SUM(N53:N61)</f>
        <v>0</v>
      </c>
    </row>
    <row r="53" spans="1:14" s="2" customFormat="1" ht="14.25" customHeight="1" x14ac:dyDescent="0.25">
      <c r="A53" s="104" t="s">
        <v>61</v>
      </c>
      <c r="B53" s="75">
        <f t="shared" si="7"/>
        <v>4400</v>
      </c>
      <c r="C53" s="77">
        <v>4400</v>
      </c>
      <c r="D53" s="76"/>
      <c r="E53" s="76"/>
      <c r="F53" s="76"/>
      <c r="G53" s="76"/>
      <c r="H53" s="76"/>
      <c r="I53" s="75"/>
      <c r="J53" s="75"/>
      <c r="K53" s="77"/>
      <c r="L53" s="78"/>
      <c r="M53" s="78"/>
      <c r="N53" s="78"/>
    </row>
    <row r="54" spans="1:14" s="2" customFormat="1" ht="14.25" customHeight="1" x14ac:dyDescent="0.25">
      <c r="A54" s="104" t="s">
        <v>62</v>
      </c>
      <c r="B54" s="75">
        <f t="shared" si="7"/>
        <v>0</v>
      </c>
      <c r="C54" s="77">
        <v>0</v>
      </c>
      <c r="D54" s="76"/>
      <c r="E54" s="76"/>
      <c r="F54" s="76"/>
      <c r="G54" s="76"/>
      <c r="H54" s="76"/>
      <c r="I54" s="75"/>
      <c r="J54" s="75"/>
      <c r="K54" s="78"/>
      <c r="L54" s="78"/>
      <c r="M54" s="78"/>
      <c r="N54" s="78"/>
    </row>
    <row r="55" spans="1:14" s="2" customFormat="1" ht="14.25" customHeight="1" x14ac:dyDescent="0.25">
      <c r="A55" s="104" t="s">
        <v>63</v>
      </c>
      <c r="B55" s="75">
        <f t="shared" si="7"/>
        <v>0</v>
      </c>
      <c r="C55" s="77">
        <v>0</v>
      </c>
      <c r="D55" s="76"/>
      <c r="E55" s="76"/>
      <c r="F55" s="76"/>
      <c r="G55" s="76"/>
      <c r="H55" s="76"/>
      <c r="I55" s="75"/>
      <c r="J55" s="75"/>
      <c r="K55" s="78"/>
      <c r="L55" s="78"/>
      <c r="M55" s="78"/>
      <c r="N55" s="78"/>
    </row>
    <row r="56" spans="1:14" s="2" customFormat="1" ht="14.25" customHeight="1" x14ac:dyDescent="0.25">
      <c r="A56" s="104" t="s">
        <v>64</v>
      </c>
      <c r="B56" s="75">
        <f t="shared" si="7"/>
        <v>0</v>
      </c>
      <c r="C56" s="77">
        <v>0</v>
      </c>
      <c r="D56" s="76"/>
      <c r="E56" s="76"/>
      <c r="F56" s="76"/>
      <c r="G56" s="76"/>
      <c r="H56" s="76"/>
      <c r="I56" s="75"/>
      <c r="J56" s="75"/>
      <c r="K56" s="78"/>
      <c r="L56" s="78"/>
      <c r="M56" s="78"/>
      <c r="N56" s="78"/>
    </row>
    <row r="57" spans="1:14" s="2" customFormat="1" ht="14.25" customHeight="1" x14ac:dyDescent="0.25">
      <c r="A57" s="104" t="s">
        <v>65</v>
      </c>
      <c r="B57" s="75">
        <f t="shared" si="7"/>
        <v>2090455.41</v>
      </c>
      <c r="C57" s="77">
        <v>2090455.41</v>
      </c>
      <c r="D57" s="76"/>
      <c r="E57" s="76"/>
      <c r="F57" s="76"/>
      <c r="G57" s="76"/>
      <c r="H57" s="76"/>
      <c r="I57" s="75"/>
      <c r="J57" s="75"/>
      <c r="K57" s="78"/>
      <c r="L57" s="78"/>
      <c r="M57" s="78"/>
      <c r="N57" s="78"/>
    </row>
    <row r="58" spans="1:14" s="2" customFormat="1" ht="14.25" customHeight="1" x14ac:dyDescent="0.25">
      <c r="A58" s="104" t="s">
        <v>66</v>
      </c>
      <c r="B58" s="75">
        <f t="shared" si="7"/>
        <v>0</v>
      </c>
      <c r="C58" s="77">
        <v>0</v>
      </c>
      <c r="D58" s="76"/>
      <c r="E58" s="76"/>
      <c r="F58" s="76"/>
      <c r="G58" s="76"/>
      <c r="H58" s="76"/>
      <c r="I58" s="75"/>
      <c r="J58" s="75"/>
      <c r="K58" s="78"/>
      <c r="L58" s="78"/>
      <c r="M58" s="78"/>
      <c r="N58" s="78"/>
    </row>
    <row r="59" spans="1:14" s="2" customFormat="1" ht="14.25" customHeight="1" x14ac:dyDescent="0.25">
      <c r="A59" s="104" t="s">
        <v>67</v>
      </c>
      <c r="B59" s="75">
        <f t="shared" si="7"/>
        <v>0</v>
      </c>
      <c r="C59" s="77">
        <v>0</v>
      </c>
      <c r="D59" s="76"/>
      <c r="E59" s="76"/>
      <c r="F59" s="76"/>
      <c r="G59" s="76"/>
      <c r="H59" s="76"/>
      <c r="I59" s="75"/>
      <c r="J59" s="75"/>
      <c r="K59" s="78"/>
      <c r="L59" s="78"/>
      <c r="M59" s="78"/>
      <c r="N59" s="78"/>
    </row>
    <row r="60" spans="1:14" s="2" customFormat="1" ht="14.25" customHeight="1" x14ac:dyDescent="0.25">
      <c r="A60" s="104" t="s">
        <v>68</v>
      </c>
      <c r="B60" s="75">
        <f t="shared" si="7"/>
        <v>0</v>
      </c>
      <c r="C60" s="77">
        <v>0</v>
      </c>
      <c r="D60" s="76"/>
      <c r="E60" s="76"/>
      <c r="F60" s="76"/>
      <c r="G60" s="76"/>
      <c r="H60" s="76"/>
      <c r="I60" s="75"/>
      <c r="J60" s="75"/>
      <c r="K60" s="78"/>
      <c r="L60" s="78"/>
      <c r="M60" s="78"/>
      <c r="N60" s="78"/>
    </row>
    <row r="61" spans="1:14" s="2" customFormat="1" ht="14.25" customHeight="1" x14ac:dyDescent="0.25">
      <c r="A61" s="104" t="s">
        <v>69</v>
      </c>
      <c r="B61" s="75">
        <f t="shared" si="7"/>
        <v>0</v>
      </c>
      <c r="C61" s="77">
        <v>0</v>
      </c>
      <c r="D61" s="76"/>
      <c r="E61" s="76"/>
      <c r="F61" s="76"/>
      <c r="G61" s="76"/>
      <c r="H61" s="76"/>
      <c r="I61" s="75"/>
      <c r="J61" s="75"/>
      <c r="K61" s="77"/>
      <c r="L61" s="78"/>
      <c r="M61" s="78"/>
      <c r="N61" s="78"/>
    </row>
    <row r="62" spans="1:14" s="4" customFormat="1" ht="14.25" customHeight="1" x14ac:dyDescent="0.25">
      <c r="A62" s="103" t="s">
        <v>70</v>
      </c>
      <c r="B62" s="72">
        <f t="shared" si="7"/>
        <v>1225</v>
      </c>
      <c r="C62" s="72">
        <f>SUM(C63:C73)</f>
        <v>1225</v>
      </c>
      <c r="D62" s="79"/>
      <c r="E62" s="79">
        <v>0</v>
      </c>
      <c r="F62" s="79">
        <v>0</v>
      </c>
      <c r="G62" s="79">
        <v>0</v>
      </c>
      <c r="H62" s="79">
        <v>0</v>
      </c>
      <c r="I62" s="72">
        <v>0</v>
      </c>
      <c r="J62" s="72"/>
      <c r="K62" s="72"/>
      <c r="L62" s="72"/>
      <c r="M62" s="110">
        <f>SUM(M63:M66)</f>
        <v>0</v>
      </c>
      <c r="N62" s="110">
        <f>SUM(N63:N66)</f>
        <v>0</v>
      </c>
    </row>
    <row r="63" spans="1:14" s="2" customFormat="1" ht="14.25" customHeight="1" x14ac:dyDescent="0.25">
      <c r="A63" s="104" t="s">
        <v>71</v>
      </c>
      <c r="B63" s="75">
        <f t="shared" si="7"/>
        <v>0</v>
      </c>
      <c r="C63" s="77">
        <v>0</v>
      </c>
      <c r="D63" s="76"/>
      <c r="E63" s="76"/>
      <c r="F63" s="76"/>
      <c r="G63" s="76"/>
      <c r="H63" s="76"/>
      <c r="I63" s="75"/>
      <c r="J63" s="75"/>
      <c r="K63" s="78"/>
      <c r="L63" s="78"/>
      <c r="M63" s="78"/>
      <c r="N63" s="78"/>
    </row>
    <row r="64" spans="1:14" s="2" customFormat="1" ht="14.25" customHeight="1" x14ac:dyDescent="0.25">
      <c r="A64" s="104" t="s">
        <v>72</v>
      </c>
      <c r="B64" s="75">
        <f t="shared" si="7"/>
        <v>1225</v>
      </c>
      <c r="C64" s="77">
        <v>1225</v>
      </c>
      <c r="D64" s="76"/>
      <c r="E64" s="76"/>
      <c r="F64" s="76"/>
      <c r="G64" s="76"/>
      <c r="H64" s="76"/>
      <c r="I64" s="75"/>
      <c r="J64" s="75"/>
      <c r="K64" s="78"/>
      <c r="L64" s="78"/>
      <c r="M64" s="78"/>
      <c r="N64" s="77"/>
    </row>
    <row r="65" spans="1:14" s="2" customFormat="1" ht="14.25" customHeight="1" x14ac:dyDescent="0.25">
      <c r="A65" s="104" t="s">
        <v>73</v>
      </c>
      <c r="B65" s="75">
        <f t="shared" si="7"/>
        <v>0</v>
      </c>
      <c r="C65" s="77">
        <v>0</v>
      </c>
      <c r="D65" s="76"/>
      <c r="E65" s="76"/>
      <c r="F65" s="76"/>
      <c r="G65" s="76"/>
      <c r="H65" s="76"/>
      <c r="I65" s="75"/>
      <c r="J65" s="75"/>
      <c r="K65" s="78"/>
      <c r="L65" s="78"/>
      <c r="M65" s="78"/>
      <c r="N65" s="78"/>
    </row>
    <row r="66" spans="1:14" s="2" customFormat="1" ht="14.25" customHeight="1" x14ac:dyDescent="0.25">
      <c r="A66" s="104" t="s">
        <v>74</v>
      </c>
      <c r="B66" s="75">
        <f t="shared" si="7"/>
        <v>0</v>
      </c>
      <c r="C66" s="77">
        <v>0</v>
      </c>
      <c r="D66" s="76"/>
      <c r="E66" s="76"/>
      <c r="F66" s="76"/>
      <c r="G66" s="76"/>
      <c r="H66" s="76"/>
      <c r="I66" s="75"/>
      <c r="J66" s="75"/>
      <c r="K66" s="78"/>
      <c r="L66" s="78"/>
      <c r="M66" s="78"/>
      <c r="N66" s="78"/>
    </row>
    <row r="67" spans="1:14" s="4" customFormat="1" ht="14.25" customHeight="1" x14ac:dyDescent="0.25">
      <c r="A67" s="103" t="s">
        <v>75</v>
      </c>
      <c r="B67" s="72">
        <f t="shared" si="7"/>
        <v>0</v>
      </c>
      <c r="C67" s="98">
        <f>SUM(C68:C69)</f>
        <v>0</v>
      </c>
      <c r="D67" s="79"/>
      <c r="E67" s="79"/>
      <c r="F67" s="79"/>
      <c r="G67" s="79"/>
      <c r="H67" s="79"/>
      <c r="I67" s="72"/>
      <c r="J67" s="72"/>
      <c r="K67" s="72"/>
      <c r="L67" s="72"/>
      <c r="M67" s="73"/>
      <c r="N67" s="74"/>
    </row>
    <row r="68" spans="1:14" s="2" customFormat="1" ht="14.25" customHeight="1" x14ac:dyDescent="0.25">
      <c r="A68" s="104" t="s">
        <v>76</v>
      </c>
      <c r="B68" s="75">
        <f t="shared" si="7"/>
        <v>0</v>
      </c>
      <c r="C68" s="77">
        <v>0</v>
      </c>
      <c r="D68" s="76"/>
      <c r="E68" s="76"/>
      <c r="F68" s="76"/>
      <c r="G68" s="76"/>
      <c r="H68" s="76"/>
      <c r="I68" s="75"/>
      <c r="J68" s="75"/>
      <c r="K68" s="78"/>
      <c r="L68" s="78"/>
      <c r="M68" s="78"/>
      <c r="N68" s="78"/>
    </row>
    <row r="69" spans="1:14" s="2" customFormat="1" ht="14.25" customHeight="1" x14ac:dyDescent="0.25">
      <c r="A69" s="104" t="s">
        <v>77</v>
      </c>
      <c r="B69" s="75">
        <f t="shared" si="7"/>
        <v>0</v>
      </c>
      <c r="C69" s="77">
        <v>0</v>
      </c>
      <c r="D69" s="76"/>
      <c r="E69" s="76"/>
      <c r="F69" s="76"/>
      <c r="G69" s="76"/>
      <c r="H69" s="76"/>
      <c r="I69" s="75"/>
      <c r="J69" s="75"/>
      <c r="K69" s="78"/>
      <c r="L69" s="78"/>
      <c r="M69" s="78"/>
      <c r="N69" s="78"/>
    </row>
    <row r="70" spans="1:14" s="2" customFormat="1" ht="14.25" customHeight="1" x14ac:dyDescent="0.25">
      <c r="A70" s="103" t="s">
        <v>78</v>
      </c>
      <c r="B70" s="72">
        <f t="shared" si="7"/>
        <v>0</v>
      </c>
      <c r="C70" s="98">
        <f>SUM(C71:C73)</f>
        <v>0</v>
      </c>
      <c r="D70" s="76"/>
      <c r="E70" s="76"/>
      <c r="F70" s="76"/>
      <c r="G70" s="76"/>
      <c r="H70" s="76"/>
      <c r="I70" s="75"/>
      <c r="J70" s="75"/>
      <c r="K70" s="75"/>
      <c r="L70" s="75"/>
      <c r="M70" s="80"/>
      <c r="N70" s="78"/>
    </row>
    <row r="71" spans="1:14" s="2" customFormat="1" ht="14.25" customHeight="1" x14ac:dyDescent="0.25">
      <c r="A71" s="104" t="s">
        <v>79</v>
      </c>
      <c r="B71" s="75">
        <f t="shared" si="7"/>
        <v>0</v>
      </c>
      <c r="C71" s="77">
        <v>0</v>
      </c>
      <c r="D71" s="76"/>
      <c r="E71" s="76"/>
      <c r="F71" s="76"/>
      <c r="G71" s="76"/>
      <c r="H71" s="76"/>
      <c r="I71" s="75"/>
      <c r="J71" s="75"/>
      <c r="K71" s="78"/>
      <c r="L71" s="78"/>
      <c r="M71" s="78"/>
      <c r="N71" s="78"/>
    </row>
    <row r="72" spans="1:14" s="2" customFormat="1" ht="14.25" customHeight="1" x14ac:dyDescent="0.25">
      <c r="A72" s="104" t="s">
        <v>80</v>
      </c>
      <c r="B72" s="75">
        <f t="shared" si="7"/>
        <v>0</v>
      </c>
      <c r="C72" s="77">
        <v>0</v>
      </c>
      <c r="D72" s="76"/>
      <c r="E72" s="76"/>
      <c r="F72" s="76"/>
      <c r="G72" s="76"/>
      <c r="H72" s="76"/>
      <c r="I72" s="75"/>
      <c r="J72" s="75"/>
      <c r="K72" s="78"/>
      <c r="L72" s="78"/>
      <c r="M72" s="78"/>
      <c r="N72" s="78"/>
    </row>
    <row r="73" spans="1:14" s="2" customFormat="1" ht="14.25" customHeight="1" x14ac:dyDescent="0.25">
      <c r="A73" s="104" t="s">
        <v>81</v>
      </c>
      <c r="B73" s="75">
        <f t="shared" si="7"/>
        <v>0</v>
      </c>
      <c r="C73" s="77">
        <v>0</v>
      </c>
      <c r="D73" s="76"/>
      <c r="E73" s="76"/>
      <c r="F73" s="76"/>
      <c r="G73" s="76"/>
      <c r="H73" s="76"/>
      <c r="I73" s="75"/>
      <c r="J73" s="75"/>
      <c r="K73" s="78"/>
      <c r="L73" s="78"/>
      <c r="M73" s="78"/>
      <c r="N73" s="78"/>
    </row>
    <row r="74" spans="1:14" s="2" customFormat="1" x14ac:dyDescent="0.25">
      <c r="A74" s="105" t="s">
        <v>82</v>
      </c>
      <c r="B74" s="114">
        <f>SUM(C74+D74+E74+F74+G74+H74+I74+J74+K74+L74+M74+N74)</f>
        <v>119508262.68999998</v>
      </c>
      <c r="C74" s="81">
        <f>+C10+C16+C26+C36+C44+C52+C62+C67+C71</f>
        <v>119508262.68999998</v>
      </c>
      <c r="D74" s="81">
        <f>+D10+D16+D26+D36+D52+D62+D67+D70</f>
        <v>0</v>
      </c>
      <c r="E74" s="81">
        <f t="shared" ref="E74:J74" si="9">+E10+E16+E26+E36+E52+E62+E67+E70</f>
        <v>0</v>
      </c>
      <c r="F74" s="81">
        <f t="shared" si="9"/>
        <v>0</v>
      </c>
      <c r="G74" s="81">
        <f t="shared" si="9"/>
        <v>0</v>
      </c>
      <c r="H74" s="81">
        <f t="shared" si="9"/>
        <v>0</v>
      </c>
      <c r="I74" s="81">
        <f t="shared" si="9"/>
        <v>0</v>
      </c>
      <c r="J74" s="81">
        <f t="shared" si="9"/>
        <v>0</v>
      </c>
      <c r="K74" s="81">
        <f>+K10+K16+K26+K36+K52+K62+K67+K70</f>
        <v>0</v>
      </c>
      <c r="L74" s="81">
        <f>+L10+L16+L26+L36+L52+L62+L67+L70</f>
        <v>0</v>
      </c>
      <c r="M74" s="81">
        <f>+M10+M16+M26+M36+M52+M62+M67+M70</f>
        <v>0</v>
      </c>
      <c r="N74" s="81">
        <f>+N10+N16+N26+N36+N52+N62+N67+N70</f>
        <v>0</v>
      </c>
    </row>
    <row r="75" spans="1:14" s="2" customFormat="1" x14ac:dyDescent="0.25">
      <c r="A75" s="103" t="s">
        <v>83</v>
      </c>
      <c r="B75" s="75"/>
      <c r="C75" s="100">
        <v>0</v>
      </c>
      <c r="D75" s="82"/>
      <c r="E75" s="82"/>
      <c r="F75" s="83"/>
      <c r="G75" s="83"/>
      <c r="H75" s="82"/>
      <c r="I75" s="82"/>
      <c r="J75" s="75"/>
      <c r="K75" s="75"/>
      <c r="L75" s="80"/>
      <c r="M75" s="80"/>
      <c r="N75" s="78"/>
    </row>
    <row r="76" spans="1:14" s="2" customFormat="1" x14ac:dyDescent="0.25">
      <c r="A76" s="103" t="s">
        <v>84</v>
      </c>
      <c r="B76" s="72">
        <f t="shared" ref="B76:B87" si="10">SUM(C76+D76+E76+F76+G76+H76+I76+J76+K76+L76+M76+N76)</f>
        <v>0</v>
      </c>
      <c r="C76" s="26">
        <v>0</v>
      </c>
      <c r="D76" s="82"/>
      <c r="E76" s="82"/>
      <c r="F76" s="83"/>
      <c r="G76" s="83"/>
      <c r="H76" s="82"/>
      <c r="I76" s="82"/>
      <c r="J76" s="75"/>
      <c r="K76" s="75"/>
      <c r="L76" s="80"/>
      <c r="M76" s="80"/>
      <c r="N76" s="78"/>
    </row>
    <row r="77" spans="1:14" s="2" customFormat="1" ht="14.25" customHeight="1" x14ac:dyDescent="0.25">
      <c r="A77" s="104" t="s">
        <v>85</v>
      </c>
      <c r="B77" s="75">
        <f t="shared" si="10"/>
        <v>0</v>
      </c>
      <c r="C77" s="26">
        <v>0</v>
      </c>
      <c r="D77" s="76"/>
      <c r="E77" s="76"/>
      <c r="F77" s="76"/>
      <c r="G77" s="76"/>
      <c r="H77" s="76"/>
      <c r="I77" s="75"/>
      <c r="J77" s="75"/>
      <c r="K77" s="78"/>
      <c r="L77" s="78"/>
      <c r="M77" s="78"/>
      <c r="N77" s="78"/>
    </row>
    <row r="78" spans="1:14" s="2" customFormat="1" ht="18.75" customHeight="1" x14ac:dyDescent="0.25">
      <c r="A78" s="104" t="s">
        <v>86</v>
      </c>
      <c r="B78" s="75">
        <f t="shared" si="10"/>
        <v>0</v>
      </c>
      <c r="C78" s="26">
        <v>0</v>
      </c>
      <c r="D78" s="76"/>
      <c r="E78" s="76"/>
      <c r="F78" s="76"/>
      <c r="G78" s="76"/>
      <c r="H78" s="76"/>
      <c r="I78" s="75"/>
      <c r="J78" s="75"/>
      <c r="K78" s="78"/>
      <c r="L78" s="78"/>
      <c r="M78" s="78"/>
      <c r="N78" s="78"/>
    </row>
    <row r="79" spans="1:14" s="2" customFormat="1" x14ac:dyDescent="0.25">
      <c r="A79" s="103" t="s">
        <v>87</v>
      </c>
      <c r="B79" s="72">
        <f t="shared" si="10"/>
        <v>4136915.97</v>
      </c>
      <c r="C79" s="119">
        <f>SUM(C80:C84)</f>
        <v>4136915.97</v>
      </c>
      <c r="D79" s="72">
        <v>0</v>
      </c>
      <c r="E79" s="72">
        <v>0</v>
      </c>
      <c r="F79" s="72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0</v>
      </c>
      <c r="N79" s="72">
        <v>0</v>
      </c>
    </row>
    <row r="80" spans="1:14" s="2" customFormat="1" ht="14.25" customHeight="1" x14ac:dyDescent="0.25">
      <c r="A80" s="104" t="s">
        <v>88</v>
      </c>
      <c r="B80" s="75">
        <f t="shared" si="10"/>
        <v>4136915.97</v>
      </c>
      <c r="C80" s="76">
        <f>4010615.97+90200+36100</f>
        <v>4136915.97</v>
      </c>
      <c r="D80" s="76"/>
      <c r="E80" s="76"/>
      <c r="F80" s="76"/>
      <c r="G80" s="76"/>
      <c r="H80" s="76"/>
      <c r="I80" s="75"/>
      <c r="J80" s="75"/>
      <c r="K80" s="78"/>
      <c r="L80" s="78"/>
      <c r="M80" s="78"/>
      <c r="N80" s="78"/>
    </row>
    <row r="81" spans="1:18" s="2" customFormat="1" ht="14.25" customHeight="1" x14ac:dyDescent="0.25">
      <c r="A81" s="104" t="s">
        <v>89</v>
      </c>
      <c r="B81" s="75">
        <f t="shared" si="10"/>
        <v>0</v>
      </c>
      <c r="C81" s="83">
        <v>0</v>
      </c>
      <c r="D81" s="76"/>
      <c r="E81" s="76"/>
      <c r="F81" s="76"/>
      <c r="G81" s="76"/>
      <c r="H81" s="76"/>
      <c r="I81" s="75"/>
      <c r="J81" s="75"/>
      <c r="K81" s="78"/>
      <c r="L81" s="78"/>
      <c r="M81" s="78"/>
      <c r="N81" s="78"/>
      <c r="R81" s="78"/>
    </row>
    <row r="82" spans="1:18" s="2" customFormat="1" ht="14.25" customHeight="1" x14ac:dyDescent="0.25">
      <c r="A82" s="104" t="s">
        <v>90</v>
      </c>
      <c r="B82" s="75">
        <f t="shared" si="10"/>
        <v>0</v>
      </c>
      <c r="C82" s="83">
        <v>0</v>
      </c>
      <c r="D82" s="76"/>
      <c r="E82" s="76"/>
      <c r="F82" s="76"/>
      <c r="G82" s="76"/>
      <c r="H82" s="76"/>
      <c r="I82" s="75"/>
      <c r="J82" s="75"/>
      <c r="K82" s="78"/>
      <c r="L82" s="78"/>
      <c r="M82" s="78"/>
      <c r="N82" s="78"/>
    </row>
    <row r="83" spans="1:18" s="2" customFormat="1" x14ac:dyDescent="0.25">
      <c r="A83" s="103" t="s">
        <v>91</v>
      </c>
      <c r="B83" s="72">
        <f t="shared" si="10"/>
        <v>0</v>
      </c>
      <c r="C83" s="72">
        <v>0</v>
      </c>
      <c r="D83" s="76"/>
      <c r="E83" s="83"/>
      <c r="F83" s="83"/>
      <c r="G83" s="83"/>
      <c r="H83" s="75"/>
      <c r="I83" s="75"/>
      <c r="J83" s="75"/>
      <c r="K83" s="75"/>
      <c r="L83" s="80"/>
      <c r="M83" s="80"/>
      <c r="N83" s="78"/>
    </row>
    <row r="84" spans="1:18" s="2" customFormat="1" ht="14.25" customHeight="1" x14ac:dyDescent="0.25">
      <c r="A84" s="104" t="s">
        <v>92</v>
      </c>
      <c r="B84" s="75">
        <f t="shared" si="10"/>
        <v>0</v>
      </c>
      <c r="C84" s="83">
        <v>0</v>
      </c>
      <c r="D84" s="76"/>
      <c r="E84" s="76"/>
      <c r="F84" s="76"/>
      <c r="G84" s="76"/>
      <c r="H84" s="76"/>
      <c r="I84" s="75"/>
      <c r="J84" s="75"/>
      <c r="K84" s="78"/>
      <c r="L84" s="78"/>
      <c r="M84" s="78"/>
      <c r="N84" s="78"/>
    </row>
    <row r="85" spans="1:18" s="2" customFormat="1" x14ac:dyDescent="0.25">
      <c r="A85" s="105" t="s">
        <v>93</v>
      </c>
      <c r="B85" s="114">
        <f t="shared" si="10"/>
        <v>4136915.97</v>
      </c>
      <c r="C85" s="118">
        <f>+C76+C79+C83</f>
        <v>4136915.97</v>
      </c>
      <c r="D85" s="84">
        <v>0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</row>
    <row r="86" spans="1:18" x14ac:dyDescent="0.3">
      <c r="A86" s="23"/>
      <c r="B86" s="75"/>
      <c r="C86" s="85"/>
      <c r="D86" s="86"/>
      <c r="E86" s="85"/>
      <c r="F86" s="87"/>
      <c r="G86" s="87"/>
      <c r="H86" s="85"/>
      <c r="I86" s="88"/>
      <c r="J86" s="89"/>
      <c r="K86" s="90"/>
      <c r="L86" s="9"/>
      <c r="M86" s="9"/>
      <c r="N86" s="91"/>
    </row>
    <row r="87" spans="1:18" x14ac:dyDescent="0.3">
      <c r="A87" s="102" t="s">
        <v>94</v>
      </c>
      <c r="B87" s="113">
        <f t="shared" si="10"/>
        <v>123645178.65999998</v>
      </c>
      <c r="C87" s="92">
        <f t="shared" ref="C87:J87" si="11">+C74+C85</f>
        <v>123645178.65999998</v>
      </c>
      <c r="D87" s="92">
        <f>+D74+D85</f>
        <v>0</v>
      </c>
      <c r="E87" s="92">
        <f t="shared" si="11"/>
        <v>0</v>
      </c>
      <c r="F87" s="92">
        <f t="shared" si="11"/>
        <v>0</v>
      </c>
      <c r="G87" s="92">
        <f t="shared" si="11"/>
        <v>0</v>
      </c>
      <c r="H87" s="92">
        <f t="shared" si="11"/>
        <v>0</v>
      </c>
      <c r="I87" s="92">
        <f t="shared" si="11"/>
        <v>0</v>
      </c>
      <c r="J87" s="92">
        <f t="shared" si="11"/>
        <v>0</v>
      </c>
      <c r="K87" s="92">
        <f>+K74+K85</f>
        <v>0</v>
      </c>
      <c r="L87" s="92">
        <f>+L74+L85</f>
        <v>0</v>
      </c>
      <c r="M87" s="92">
        <f>+M74+M85</f>
        <v>0</v>
      </c>
      <c r="N87" s="92">
        <f>+N74+N85</f>
        <v>0</v>
      </c>
    </row>
    <row r="88" spans="1:18" s="19" customFormat="1" ht="12.75" x14ac:dyDescent="0.2">
      <c r="A88" s="19" t="s">
        <v>121</v>
      </c>
      <c r="B88" s="10"/>
      <c r="C88" s="11"/>
      <c r="D88" s="14"/>
      <c r="E88" s="6"/>
      <c r="F88" s="6"/>
      <c r="G88" s="11"/>
      <c r="H88" s="12"/>
      <c r="I88" s="13"/>
      <c r="J88" s="12"/>
      <c r="K88" s="14"/>
      <c r="L88" s="14"/>
      <c r="M88" s="14"/>
      <c r="N88" s="61"/>
    </row>
    <row r="89" spans="1:18" s="19" customFormat="1" ht="12.75" x14ac:dyDescent="0.2">
      <c r="A89" s="19" t="s">
        <v>95</v>
      </c>
      <c r="B89" s="10"/>
      <c r="C89" s="62"/>
      <c r="D89" s="14"/>
      <c r="E89" s="6"/>
      <c r="F89" s="6"/>
      <c r="G89" s="62"/>
      <c r="H89" s="63"/>
      <c r="I89" s="64"/>
      <c r="J89" s="63"/>
      <c r="K89" s="61"/>
      <c r="L89" s="15"/>
      <c r="M89" s="14"/>
      <c r="N89" s="61"/>
    </row>
    <row r="90" spans="1:18" s="19" customFormat="1" ht="12.75" x14ac:dyDescent="0.2">
      <c r="A90" s="19" t="s">
        <v>122</v>
      </c>
      <c r="B90" s="12"/>
      <c r="C90" s="12"/>
      <c r="D90" s="14"/>
      <c r="E90" s="6"/>
      <c r="F90" s="6"/>
      <c r="G90" s="12"/>
      <c r="H90" s="12"/>
      <c r="I90" s="12"/>
      <c r="J90" s="12"/>
      <c r="K90" s="12"/>
      <c r="L90" s="15"/>
      <c r="M90" s="14"/>
      <c r="N90" s="61"/>
    </row>
    <row r="91" spans="1:18" s="19" customFormat="1" ht="12.75" x14ac:dyDescent="0.2">
      <c r="A91" s="20" t="s">
        <v>96</v>
      </c>
      <c r="B91" s="6"/>
      <c r="C91" s="12"/>
      <c r="D91" s="14"/>
      <c r="E91" s="6"/>
      <c r="F91" s="6"/>
      <c r="G91" s="6"/>
      <c r="H91" s="16"/>
      <c r="I91" s="17"/>
      <c r="J91" s="16"/>
      <c r="K91" s="14"/>
      <c r="L91" s="14"/>
      <c r="M91" s="14"/>
      <c r="N91" s="14"/>
    </row>
    <row r="92" spans="1:18" s="19" customFormat="1" ht="28.5" x14ac:dyDescent="0.2">
      <c r="A92" s="21" t="s">
        <v>97</v>
      </c>
      <c r="B92" s="6"/>
      <c r="C92" s="6"/>
      <c r="D92" s="5"/>
      <c r="E92" s="5"/>
      <c r="F92" s="18"/>
      <c r="G92" s="6"/>
      <c r="H92" s="16"/>
      <c r="I92" s="17"/>
      <c r="J92" s="16"/>
      <c r="K92" s="14"/>
      <c r="L92" s="14"/>
      <c r="M92" s="14"/>
      <c r="N92" s="14"/>
    </row>
    <row r="93" spans="1:18" s="19" customFormat="1" ht="28.5" customHeight="1" x14ac:dyDescent="0.2">
      <c r="A93" s="21" t="s">
        <v>98</v>
      </c>
      <c r="B93" s="6"/>
      <c r="C93" s="6"/>
      <c r="D93" s="66"/>
      <c r="E93" s="66"/>
      <c r="F93" s="66"/>
      <c r="G93" s="6"/>
      <c r="H93" s="16"/>
      <c r="I93" s="17"/>
      <c r="J93" s="16"/>
      <c r="K93" s="14"/>
      <c r="L93" s="14"/>
      <c r="M93" s="14"/>
      <c r="N93" s="14"/>
    </row>
    <row r="94" spans="1:18" s="19" customFormat="1" ht="21" x14ac:dyDescent="0.2">
      <c r="A94" s="21" t="s">
        <v>99</v>
      </c>
      <c r="B94" s="6"/>
      <c r="C94" s="6"/>
      <c r="D94" s="66"/>
      <c r="E94" s="66"/>
      <c r="F94" s="66"/>
      <c r="G94" s="66"/>
      <c r="H94" s="16"/>
      <c r="I94" s="17"/>
      <c r="J94" s="16"/>
      <c r="K94" s="14"/>
      <c r="L94" s="14"/>
      <c r="M94" s="14"/>
      <c r="N94" s="14"/>
    </row>
    <row r="95" spans="1:18" s="19" customFormat="1" ht="21" x14ac:dyDescent="0.2">
      <c r="A95" s="21" t="s">
        <v>100</v>
      </c>
      <c r="B95" s="6"/>
      <c r="C95" s="6"/>
      <c r="D95" s="66"/>
      <c r="E95" s="66"/>
      <c r="F95" s="66"/>
      <c r="G95" s="66"/>
      <c r="H95" s="16"/>
      <c r="I95" s="17"/>
      <c r="J95" s="16"/>
      <c r="K95" s="14"/>
      <c r="L95" s="14"/>
      <c r="M95" s="14"/>
      <c r="N95" s="14"/>
    </row>
    <row r="96" spans="1:18" s="19" customFormat="1" ht="23.25" customHeight="1" x14ac:dyDescent="0.2">
      <c r="A96" s="21" t="s">
        <v>101</v>
      </c>
      <c r="B96" s="6"/>
      <c r="C96" s="6"/>
      <c r="D96" s="66"/>
      <c r="E96" s="66"/>
      <c r="F96" s="66"/>
      <c r="G96" s="66"/>
      <c r="H96" s="6"/>
      <c r="I96" s="17"/>
      <c r="J96" s="16"/>
      <c r="K96" s="14"/>
      <c r="L96" s="14"/>
      <c r="M96" s="14"/>
      <c r="N96" s="14"/>
    </row>
    <row r="97" spans="1:19" ht="58.5" customHeight="1" x14ac:dyDescent="0.45">
      <c r="A97" s="22"/>
      <c r="B97" s="5"/>
      <c r="C97" s="5"/>
      <c r="D97" s="66"/>
      <c r="E97" s="66"/>
      <c r="F97" s="66"/>
      <c r="G97" s="66"/>
      <c r="H97" s="9"/>
      <c r="I97" s="9"/>
      <c r="J97" s="9"/>
      <c r="K97" s="9"/>
      <c r="L97" s="1"/>
      <c r="M97" s="1"/>
      <c r="N97" s="1"/>
    </row>
    <row r="98" spans="1:19" s="27" customFormat="1" ht="62.25" customHeight="1" x14ac:dyDescent="0.35">
      <c r="A98" s="65"/>
      <c r="B98" s="66"/>
      <c r="C98" s="66"/>
      <c r="D98" s="66"/>
      <c r="E98" s="66"/>
      <c r="F98" s="66"/>
      <c r="G98" s="66"/>
      <c r="H98" s="131"/>
      <c r="I98" s="131"/>
      <c r="J98" s="131"/>
      <c r="K98" s="131"/>
      <c r="L98" s="131"/>
      <c r="M98" s="66"/>
      <c r="N98" s="66"/>
      <c r="O98" s="66"/>
      <c r="P98" s="66"/>
      <c r="Q98" s="66"/>
      <c r="R98" s="66"/>
      <c r="S98" s="66"/>
    </row>
    <row r="99" spans="1:19" x14ac:dyDescent="0.3">
      <c r="A99" s="56"/>
      <c r="B99" s="57"/>
      <c r="C99" s="57"/>
      <c r="G99" s="57"/>
      <c r="H99" s="58"/>
      <c r="I99" s="59"/>
      <c r="J99" s="58"/>
      <c r="K99" s="57"/>
      <c r="L99" s="60"/>
      <c r="M99" s="60"/>
      <c r="N99" s="60"/>
    </row>
  </sheetData>
  <mergeCells count="7">
    <mergeCell ref="A7:N7"/>
    <mergeCell ref="H98:L98"/>
    <mergeCell ref="A2:N2"/>
    <mergeCell ref="A3:N3"/>
    <mergeCell ref="A4:N4"/>
    <mergeCell ref="A5:N5"/>
    <mergeCell ref="A6:N6"/>
  </mergeCells>
  <pageMargins left="0.19685039370078741" right="0.19685039370078741" top="0" bottom="0.74803149606299213" header="0.31496062992125984" footer="0.31496062992125984"/>
  <pageSetup paperSize="5" scale="55" fitToHeight="0" orientation="landscape" r:id="rId1"/>
  <rowBreaks count="1" manualBreakCount="1">
    <brk id="60" max="13" man="1"/>
  </rowBreaks>
  <ignoredErrors>
    <ignoredError sqref="K26 D78:L78 D86:L86 H85:L85 L88 D73:L73 D84:L84 H62:L62 H79:L79 E42:L42 D75:L75 D76:L76 D77:L77 E62:F62 E39:L41 E36:K36 E51:L51 E43:L43 E44:L44 E45:L45 E46:L46 E47:L47 E48:L48 E49:L49 E50:L50" formula="1"/>
    <ignoredError sqref="E10:K10 E16:J16" formulaRange="1"/>
    <ignoredError sqref="E52:J52 E26:J2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Presup. Aprobado-Ejec OAI </vt:lpstr>
      <vt:lpstr>Ejecución OAI 2025</vt:lpstr>
      <vt:lpstr>'Ejecución OAI 2025'!Área_de_impresión</vt:lpstr>
      <vt:lpstr>'Presup. Aprobado-Ejec OAI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MOISES ISSAIAS RICHARSON CAMPUSANO</cp:lastModifiedBy>
  <cp:lastPrinted>2025-02-13T12:54:20Z</cp:lastPrinted>
  <dcterms:created xsi:type="dcterms:W3CDTF">2022-08-17T15:37:08Z</dcterms:created>
  <dcterms:modified xsi:type="dcterms:W3CDTF">2025-02-20T20:16:34Z</dcterms:modified>
</cp:coreProperties>
</file>