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Documents\EVIDENCIAS DEL SUB-PORTAL\PLANIFICACIÓN\EJECUCIONES PRESUPUESTARIAS\2025\"/>
    </mc:Choice>
  </mc:AlternateContent>
  <xr:revisionPtr revIDLastSave="0" documentId="13_ncr:1_{524CE455-7792-41B0-AFE8-AC1DACF1A4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sup. Aprobado-Ejec OAI (2)" sheetId="2" r:id="rId1"/>
  </sheets>
  <definedNames>
    <definedName name="_xlnm.Print_Area" localSheetId="0">'Presup. Aprobado-Ejec OAI (2)'!$A$1:$S$85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2" l="1"/>
  <c r="G62" i="2"/>
  <c r="F62" i="2"/>
  <c r="H45" i="2" l="1"/>
  <c r="E45" i="2"/>
  <c r="F45" i="2"/>
  <c r="G45" i="2"/>
  <c r="I45" i="2"/>
  <c r="J45" i="2"/>
  <c r="K45" i="2"/>
  <c r="L45" i="2"/>
  <c r="M45" i="2"/>
  <c r="N45" i="2"/>
  <c r="O45" i="2"/>
  <c r="P45" i="2"/>
  <c r="Q45" i="2"/>
  <c r="D45" i="2"/>
  <c r="E62" i="2"/>
  <c r="G36" i="2"/>
  <c r="G26" i="2"/>
  <c r="R76" i="2" l="1"/>
  <c r="F76" i="2"/>
  <c r="F24" i="2"/>
  <c r="E78" i="2" l="1"/>
  <c r="D78" i="2"/>
  <c r="D36" i="2" l="1"/>
  <c r="E36" i="2"/>
  <c r="F75" i="2"/>
  <c r="E10" i="2"/>
  <c r="D16" i="2"/>
  <c r="F52" i="2"/>
  <c r="F36" i="2"/>
  <c r="F26" i="2"/>
  <c r="G10" i="2"/>
  <c r="G16" i="2"/>
  <c r="F16" i="2"/>
  <c r="E75" i="2" l="1"/>
  <c r="E52" i="2"/>
  <c r="E26" i="2"/>
  <c r="E16" i="2"/>
  <c r="R63" i="2"/>
  <c r="R58" i="2"/>
  <c r="E80" i="2" l="1"/>
  <c r="R74" i="2"/>
  <c r="R73" i="2"/>
  <c r="R72" i="2"/>
  <c r="R71" i="2"/>
  <c r="R70" i="2"/>
  <c r="R69" i="2"/>
  <c r="R68" i="2"/>
  <c r="R67" i="2"/>
  <c r="R66" i="2"/>
  <c r="R65" i="2"/>
  <c r="R64" i="2"/>
  <c r="R61" i="2"/>
  <c r="R60" i="2"/>
  <c r="R59" i="2"/>
  <c r="R57" i="2"/>
  <c r="R56" i="2"/>
  <c r="R55" i="2"/>
  <c r="R54" i="2"/>
  <c r="R53" i="2"/>
  <c r="R51" i="2"/>
  <c r="R48" i="2"/>
  <c r="R47" i="2"/>
  <c r="R46" i="2"/>
  <c r="R45" i="2"/>
  <c r="R44" i="2"/>
  <c r="R43" i="2"/>
  <c r="R39" i="2"/>
  <c r="R38" i="2"/>
  <c r="R37" i="2"/>
  <c r="R17" i="2"/>
  <c r="R13" i="2"/>
  <c r="R35" i="2"/>
  <c r="R34" i="2"/>
  <c r="R33" i="2"/>
  <c r="R32" i="2"/>
  <c r="R31" i="2"/>
  <c r="R30" i="2"/>
  <c r="R29" i="2"/>
  <c r="R28" i="2"/>
  <c r="R27" i="2"/>
  <c r="R25" i="2"/>
  <c r="R24" i="2"/>
  <c r="R23" i="2"/>
  <c r="R22" i="2"/>
  <c r="R21" i="2"/>
  <c r="R20" i="2"/>
  <c r="R19" i="2"/>
  <c r="R18" i="2"/>
  <c r="R15" i="2"/>
  <c r="R14" i="2"/>
  <c r="R12" i="2"/>
  <c r="R11" i="2"/>
  <c r="J75" i="2" l="1"/>
  <c r="I75" i="2"/>
  <c r="H75" i="2"/>
  <c r="G75" i="2"/>
  <c r="R75" i="2" s="1"/>
  <c r="J62" i="2"/>
  <c r="I62" i="2"/>
  <c r="M52" i="2"/>
  <c r="L52" i="2"/>
  <c r="K52" i="2"/>
  <c r="J52" i="2"/>
  <c r="I52" i="2"/>
  <c r="H52" i="2"/>
  <c r="G52" i="2"/>
  <c r="G80" i="2" s="1"/>
  <c r="D75" i="2"/>
  <c r="D62" i="2"/>
  <c r="D52" i="2"/>
  <c r="D26" i="2"/>
  <c r="D10" i="2"/>
  <c r="F10" i="2"/>
  <c r="D80" i="2" l="1"/>
  <c r="Q62" i="2"/>
  <c r="P26" i="2" l="1"/>
  <c r="P36" i="2"/>
  <c r="P16" i="2"/>
  <c r="N36" i="2" l="1"/>
  <c r="O36" i="2"/>
  <c r="O26" i="2"/>
  <c r="O16" i="2"/>
  <c r="N16" i="2" l="1"/>
  <c r="H36" i="2" l="1"/>
  <c r="I36" i="2"/>
  <c r="I80" i="2" s="1"/>
  <c r="J36" i="2"/>
  <c r="J80" i="2" s="1"/>
  <c r="K36" i="2"/>
  <c r="K80" i="2" s="1"/>
  <c r="L36" i="2"/>
  <c r="L80" i="2" s="1"/>
  <c r="M36" i="2"/>
  <c r="H26" i="2"/>
  <c r="I26" i="2"/>
  <c r="J26" i="2"/>
  <c r="K26" i="2"/>
  <c r="L26" i="2"/>
  <c r="M26" i="2"/>
  <c r="H16" i="2"/>
  <c r="I16" i="2"/>
  <c r="J16" i="2"/>
  <c r="K16" i="2"/>
  <c r="L16" i="2"/>
  <c r="M16" i="2"/>
  <c r="N10" i="2"/>
  <c r="H10" i="2"/>
  <c r="I10" i="2"/>
  <c r="J10" i="2"/>
  <c r="K10" i="2"/>
  <c r="L10" i="2"/>
  <c r="M10" i="2"/>
  <c r="M80" i="2" l="1"/>
  <c r="H80" i="2"/>
  <c r="F80" i="2"/>
  <c r="N52" i="2"/>
  <c r="R52" i="2" s="1"/>
  <c r="N26" i="2"/>
  <c r="R26" i="2" s="1"/>
  <c r="N62" i="2"/>
  <c r="O62" i="2"/>
  <c r="P62" i="2"/>
  <c r="O52" i="2"/>
  <c r="P52" i="2"/>
  <c r="Q52" i="2"/>
  <c r="Q36" i="2"/>
  <c r="R36" i="2" s="1"/>
  <c r="Q26" i="2"/>
  <c r="Q16" i="2"/>
  <c r="R16" i="2" s="1"/>
  <c r="O10" i="2"/>
  <c r="R10" i="2" s="1"/>
  <c r="P10" i="2"/>
  <c r="Q10" i="2"/>
  <c r="R62" i="2" l="1"/>
  <c r="Q80" i="2"/>
  <c r="P80" i="2"/>
  <c r="O80" i="2"/>
  <c r="N80" i="2"/>
  <c r="R80" i="2" l="1"/>
</calcChain>
</file>

<file path=xl/sharedStrings.xml><?xml version="1.0" encoding="utf-8"?>
<sst xmlns="http://schemas.openxmlformats.org/spreadsheetml/2006/main" count="97" uniqueCount="97">
  <si>
    <t xml:space="preserve">Ejecución de Gastos y Aplicaciones Financieras </t>
  </si>
  <si>
    <t>En RD$</t>
  </si>
  <si>
    <t xml:space="preserve">Total </t>
  </si>
  <si>
    <t xml:space="preserve">Enero </t>
  </si>
  <si>
    <t>Marzo</t>
  </si>
  <si>
    <t>Abril</t>
  </si>
  <si>
    <t>Mayo</t>
  </si>
  <si>
    <t>Junio</t>
  </si>
  <si>
    <t>Julio</t>
  </si>
  <si>
    <t>Septiembre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</si>
  <si>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</si>
  <si>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</si>
  <si>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</si>
  <si>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</si>
  <si>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</si>
  <si>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</si>
  <si>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</si>
  <si>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</si>
  <si>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</si>
  <si>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</si>
  <si>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</si>
  <si>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</si>
  <si>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</si>
  <si>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</si>
  <si>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</si>
  <si>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</si>
  <si>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</si>
  <si>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</si>
  <si>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</si>
  <si>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</si>
  <si>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</si>
  <si>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</si>
  <si>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</si>
  <si>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</si>
  <si>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</si>
  <si>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</si>
  <si>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</si>
  <si>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</si>
  <si>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</si>
  <si>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</si>
  <si>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</si>
  <si>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</si>
  <si>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</si>
  <si>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</si>
  <si>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</si>
  <si>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</si>
  <si>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</si>
  <si>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</si>
  <si>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</si>
  <si>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</si>
  <si>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</si>
  <si>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</si>
  <si>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</si>
  <si>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</si>
  <si>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</si>
  <si>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</si>
  <si>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</si>
  <si>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</si>
  <si>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</si>
  <si>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</si>
  <si>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</si>
  <si>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</si>
  <si>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</si>
  <si>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</si>
  <si>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</si>
  <si>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</si>
  <si>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</si>
  <si>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</si>
  <si>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</si>
  <si>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</si>
  <si>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</si>
  <si>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</si>
  <si>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</si>
  <si>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</si>
  <si>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</si>
  <si>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</si>
  <si>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</si>
  <si>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</si>
  <si>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</si>
  <si>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PRESIDENCIA DE LA REPUBLICA</t>
  </si>
  <si>
    <t xml:space="preserve">AUTORIDAD PORTUARIA DOMINICANA </t>
  </si>
  <si>
    <t>DETALLE</t>
  </si>
  <si>
    <t>Presupuesto Aprobado</t>
  </si>
  <si>
    <t>Presupuesto Modificado</t>
  </si>
  <si>
    <t xml:space="preserve">Gasto devengado </t>
  </si>
  <si>
    <t>Febrero</t>
  </si>
  <si>
    <t xml:space="preserve">Agosto </t>
  </si>
  <si>
    <t>Octubre</t>
  </si>
  <si>
    <t xml:space="preserve">Noviembre </t>
  </si>
  <si>
    <t>2.4.6 - SUBVENCIONES</t>
  </si>
  <si>
    <t>2.6.2 - MOBILIARIO Y EQUIPO AUDIOVISUAL, RECREATIVO Y EDUCACIONAL</t>
  </si>
  <si>
    <t>2.6.7 - ACTIVOS BIOLÓGICOS</t>
  </si>
  <si>
    <t>Total general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</si>
  <si>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</si>
  <si>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</si>
  <si>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</si>
  <si>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Sistema de Gestión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</si>
</sst>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6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readingOrder="1"/>
    </xf>
    <xf numFmtId="0" fontId="2" fillId="0" borderId="0" xfId="0" applyFont="1"/>
    <xf numFmtId="164" fontId="2" fillId="0" borderId="0" xfId="0" applyNumberFormat="1" applyFont="1"/>
    <xf numFmtId="0" fontId="6" fillId="0" borderId="0" xfId="0" applyFont="1"/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64" fontId="2" fillId="0" borderId="0" xfId="1" applyNumberFormat="1" applyFont="1"/>
    <xf numFmtId="164" fontId="6" fillId="0" borderId="0" xfId="0" applyNumberFormat="1" applyFont="1"/>
    <xf numFmtId="164" fontId="3" fillId="0" borderId="0" xfId="1" applyNumberFormat="1" applyFont="1" applyAlignment="1">
      <alignment horizontal="center" readingOrder="1"/>
    </xf>
    <xf numFmtId="164" fontId="2" fillId="0" borderId="0" xfId="1" applyNumberFormat="1" applyFont="1" applyAlignment="1">
      <alignment horizontal="center" readingOrder="1"/>
    </xf>
    <xf numFmtId="0" fontId="10" fillId="4" borderId="2" xfId="0" applyFont="1" applyFill="1" applyBorder="1" applyAlignment="1">
      <alignment vertical="center" wrapText="1"/>
    </xf>
    <xf numFmtId="164" fontId="7" fillId="4" borderId="2" xfId="1" applyNumberFormat="1" applyFont="1" applyFill="1" applyBorder="1" applyAlignment="1">
      <alignment horizontal="center" readingOrder="1"/>
    </xf>
    <xf numFmtId="0" fontId="2" fillId="0" borderId="8" xfId="0" applyFont="1" applyBorder="1" applyAlignment="1">
      <alignment vertical="center" wrapText="1"/>
    </xf>
    <xf numFmtId="43" fontId="2" fillId="0" borderId="0" xfId="0" applyNumberFormat="1" applyFont="1"/>
    <xf numFmtId="43" fontId="2" fillId="0" borderId="0" xfId="1" applyFont="1"/>
    <xf numFmtId="0" fontId="3" fillId="0" borderId="8" xfId="0" applyFont="1" applyBorder="1" applyAlignment="1">
      <alignment wrapText="1"/>
    </xf>
    <xf numFmtId="43" fontId="2" fillId="0" borderId="0" xfId="0" applyNumberFormat="1" applyFont="1" applyAlignment="1">
      <alignment horizontal="center" readingOrder="1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readingOrder="1"/>
    </xf>
    <xf numFmtId="166" fontId="3" fillId="0" borderId="0" xfId="0" applyNumberFormat="1" applyFont="1"/>
    <xf numFmtId="164" fontId="3" fillId="0" borderId="0" xfId="0" applyNumberFormat="1" applyFont="1"/>
    <xf numFmtId="166" fontId="9" fillId="0" borderId="0" xfId="0" applyNumberFormat="1" applyFont="1"/>
    <xf numFmtId="164" fontId="0" fillId="0" borderId="0" xfId="0" applyNumberFormat="1"/>
    <xf numFmtId="164" fontId="2" fillId="0" borderId="0" xfId="1" applyNumberFormat="1" applyFont="1" applyBorder="1"/>
    <xf numFmtId="164" fontId="2" fillId="0" borderId="0" xfId="1" applyNumberFormat="1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/>
    </xf>
    <xf numFmtId="164" fontId="7" fillId="3" borderId="11" xfId="0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 readingOrder="1"/>
    </xf>
    <xf numFmtId="164" fontId="3" fillId="0" borderId="0" xfId="1" applyNumberFormat="1" applyFont="1" applyBorder="1"/>
    <xf numFmtId="164" fontId="2" fillId="0" borderId="0" xfId="0" applyNumberFormat="1" applyFont="1" applyAlignment="1">
      <alignment horizontal="center" readingOrder="1"/>
    </xf>
    <xf numFmtId="164" fontId="3" fillId="0" borderId="0" xfId="1" applyNumberFormat="1" applyFont="1" applyBorder="1" applyAlignment="1">
      <alignment horizontal="center" readingOrder="1"/>
    </xf>
    <xf numFmtId="164" fontId="2" fillId="0" borderId="0" xfId="1" applyNumberFormat="1" applyFont="1" applyBorder="1" applyAlignment="1">
      <alignment horizontal="center" readingOrder="1"/>
    </xf>
    <xf numFmtId="43" fontId="2" fillId="0" borderId="0" xfId="1" applyFont="1" applyBorder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164" fontId="7" fillId="4" borderId="0" xfId="1" applyNumberFormat="1" applyFont="1" applyFill="1" applyBorder="1" applyAlignment="1">
      <alignment horizontal="center" readingOrder="1"/>
    </xf>
    <xf numFmtId="164" fontId="11" fillId="0" borderId="0" xfId="0" applyNumberFormat="1" applyFont="1"/>
    <xf numFmtId="43" fontId="3" fillId="0" borderId="0" xfId="1" applyFont="1" applyBorder="1"/>
    <xf numFmtId="0" fontId="4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center" vertical="top" wrapText="1" readingOrder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43" fontId="7" fillId="2" borderId="4" xfId="1" applyFont="1" applyFill="1" applyBorder="1" applyAlignment="1">
      <alignment horizontal="center" vertical="center" wrapText="1" readingOrder="1"/>
    </xf>
    <xf numFmtId="43" fontId="7" fillId="2" borderId="9" xfId="1" applyFont="1" applyFill="1" applyBorder="1" applyAlignment="1">
      <alignment horizontal="center" vertical="center" wrapText="1" readingOrder="1"/>
    </xf>
    <xf numFmtId="43" fontId="7" fillId="2" borderId="4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392205</xdr:colOff>
      <xdr:row>80</xdr:row>
      <xdr:rowOff>571499</xdr:rowOff>
    </xdr:from>
    <xdr:to>
      <xdr:col>13</xdr:col>
      <xdr:colOff>158002</xdr:colOff>
      <xdr:row>82</xdr:row>
      <xdr:rowOff>1337822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3D87368-7447-4935-8CED-BDAD925C8F83}"/>
            </a:ext>
          </a:extLst>
        </xdr:cNvPr>
        <xdr:cNvGrpSpPr/>
      </xdr:nvGrpSpPr>
      <xdr:grpSpPr>
        <a:xfrm>
          <a:off x="9368117" y="20775705"/>
          <a:ext cx="6915150" cy="2234293"/>
          <a:chOff x="0" y="0"/>
          <a:chExt cx="5762625" cy="202819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E1306C3F-324D-1E9B-4818-7D016EE8FC31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2E68E718-5431-9B8F-57D7-BAE4ED8D9B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6" name="Imagen 5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9398B54E-7D45-18F3-000D-15AA090CCBB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4" name="Imagen 3" descr="Texto&#10;&#10;Descripción generada automáticamente con confianza media">
            <a:extLst>
              <a:ext uri="{FF2B5EF4-FFF2-40B4-BE49-F238E27FC236}">
                <a16:creationId xmlns:a16="http://schemas.microsoft.com/office/drawing/2014/main" id="{831B4319-FFA4-0793-0EDE-B4017792D4D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2</xdr:col>
      <xdr:colOff>1445558</xdr:colOff>
      <xdr:row>0</xdr:row>
      <xdr:rowOff>123263</xdr:rowOff>
    </xdr:from>
    <xdr:to>
      <xdr:col>2</xdr:col>
      <xdr:colOff>4045323</xdr:colOff>
      <xdr:row>4</xdr:row>
      <xdr:rowOff>199004</xdr:rowOff>
    </xdr:to>
    <xdr:pic>
      <xdr:nvPicPr>
        <xdr:cNvPr id="7" name="3 Imagen">
          <a:extLst>
            <a:ext uri="{FF2B5EF4-FFF2-40B4-BE49-F238E27FC236}">
              <a16:creationId xmlns:a16="http://schemas.microsoft.com/office/drawing/2014/main" id="{1A6CF803-DD55-491E-B2C9-2AC206DD1A6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558" y="123263"/>
          <a:ext cx="2599765" cy="125235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667029</xdr:colOff>
      <xdr:row>0</xdr:row>
      <xdr:rowOff>175923</xdr:rowOff>
    </xdr:from>
    <xdr:to>
      <xdr:col>17</xdr:col>
      <xdr:colOff>228835</xdr:colOff>
      <xdr:row>4</xdr:row>
      <xdr:rowOff>241027</xdr:rowOff>
    </xdr:to>
    <xdr:pic>
      <xdr:nvPicPr>
        <xdr:cNvPr id="8" name="4 Imagen">
          <a:extLst>
            <a:ext uri="{FF2B5EF4-FFF2-40B4-BE49-F238E27FC236}">
              <a16:creationId xmlns:a16="http://schemas.microsoft.com/office/drawing/2014/main" id="{27CE2183-2904-4E7E-AD0D-6625D49D314D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18652470" y="175923"/>
          <a:ext cx="1489218" cy="12417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T85"/>
  <sheetViews>
    <sheetView showGridLines="0" tabSelected="1" view="pageBreakPreview" topLeftCell="C7" zoomScale="85" zoomScaleNormal="85" zoomScaleSheetLayoutView="85" workbookViewId="0">
      <pane xSplit="1" topLeftCell="E1" activePane="topRight" state="frozen"/>
      <selection activeCell="C1" sqref="C1"/>
      <selection pane="topRight" activeCell="H13" sqref="H13"/>
    </sheetView>
  </sheetViews>
  <sheetFormatPr baseColWidth="10" defaultColWidth="11.42578125" defaultRowHeight="21" x14ac:dyDescent="0.35"/>
  <cols>
    <col min="1" max="2" width="0" hidden="1" customWidth="1"/>
    <col min="3" max="3" width="64.140625" style="1" customWidth="1"/>
    <col min="4" max="4" width="26.42578125" style="2" customWidth="1"/>
    <col min="5" max="5" width="22.5703125" style="3" customWidth="1"/>
    <col min="6" max="6" width="21.42578125" style="3" customWidth="1"/>
    <col min="7" max="7" width="16.42578125" style="3" bestFit="1" customWidth="1"/>
    <col min="8" max="8" width="14.7109375" style="3" customWidth="1"/>
    <col min="9" max="9" width="15.140625" style="3" customWidth="1"/>
    <col min="10" max="10" width="15.7109375" style="4" customWidth="1"/>
    <col min="11" max="11" width="15" style="3" customWidth="1"/>
    <col min="12" max="12" width="15.5703125" style="3" customWidth="1"/>
    <col min="13" max="13" width="14.42578125" style="3" customWidth="1"/>
    <col min="14" max="14" width="14.5703125" style="3" customWidth="1"/>
    <col min="15" max="15" width="13.28515625" style="3" customWidth="1"/>
    <col min="16" max="17" width="14.42578125" style="5" bestFit="1" customWidth="1"/>
    <col min="18" max="18" width="18.85546875" style="5" bestFit="1" customWidth="1"/>
    <col min="19" max="19" width="1.7109375" style="5" customWidth="1"/>
    <col min="20" max="20" width="12.5703125" bestFit="1" customWidth="1"/>
  </cols>
  <sheetData>
    <row r="1" spans="3:20" ht="28.5" customHeight="1" x14ac:dyDescent="0.25">
      <c r="C1" s="47" t="s">
        <v>79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21"/>
    </row>
    <row r="2" spans="3:20" ht="21.75" customHeight="1" x14ac:dyDescent="0.25">
      <c r="C2" s="49" t="s">
        <v>80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22"/>
    </row>
    <row r="3" spans="3:20" ht="15" customHeight="1" x14ac:dyDescent="0.25">
      <c r="C3" s="51">
        <v>2025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23"/>
    </row>
    <row r="4" spans="3:20" ht="27" customHeight="1" x14ac:dyDescent="0.25">
      <c r="C4" s="49" t="s">
        <v>0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22"/>
    </row>
    <row r="5" spans="3:20" ht="21.75" customHeight="1" x14ac:dyDescent="0.25">
      <c r="C5" s="50" t="s">
        <v>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22"/>
    </row>
    <row r="6" spans="3:20" ht="9.75" customHeight="1" x14ac:dyDescent="0.35"/>
    <row r="7" spans="3:20" s="6" customFormat="1" ht="25.5" customHeight="1" x14ac:dyDescent="0.25">
      <c r="C7" s="53" t="s">
        <v>81</v>
      </c>
      <c r="D7" s="54" t="s">
        <v>82</v>
      </c>
      <c r="E7" s="56" t="s">
        <v>83</v>
      </c>
      <c r="F7" s="58" t="s">
        <v>84</v>
      </c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60"/>
      <c r="S7" s="41"/>
    </row>
    <row r="8" spans="3:20" s="6" customFormat="1" x14ac:dyDescent="0.35">
      <c r="C8" s="53"/>
      <c r="D8" s="55"/>
      <c r="E8" s="57"/>
      <c r="F8" s="31" t="s">
        <v>3</v>
      </c>
      <c r="G8" s="31" t="s">
        <v>85</v>
      </c>
      <c r="H8" s="31" t="s">
        <v>4</v>
      </c>
      <c r="I8" s="31" t="s">
        <v>5</v>
      </c>
      <c r="J8" s="32" t="s">
        <v>6</v>
      </c>
      <c r="K8" s="31" t="s">
        <v>7</v>
      </c>
      <c r="L8" s="33" t="s">
        <v>8</v>
      </c>
      <c r="M8" s="31" t="s">
        <v>86</v>
      </c>
      <c r="N8" s="31" t="s">
        <v>9</v>
      </c>
      <c r="O8" s="31" t="s">
        <v>87</v>
      </c>
      <c r="P8" s="31" t="s">
        <v>88</v>
      </c>
      <c r="Q8" s="33" t="s">
        <v>10</v>
      </c>
      <c r="R8" s="34" t="s">
        <v>2</v>
      </c>
      <c r="S8" s="42"/>
    </row>
    <row r="9" spans="3:20" s="3" customFormat="1" x14ac:dyDescent="0.35">
      <c r="C9" s="7" t="s">
        <v>11</v>
      </c>
      <c r="D9" s="24"/>
      <c r="E9" s="25"/>
      <c r="F9" s="25"/>
      <c r="G9" s="25"/>
      <c r="H9" s="25"/>
      <c r="I9" s="25"/>
      <c r="J9" s="26"/>
      <c r="K9" s="25"/>
      <c r="L9" s="25"/>
      <c r="M9" s="25"/>
      <c r="N9" s="25"/>
      <c r="O9" s="25"/>
      <c r="P9" s="25"/>
      <c r="Q9" s="25"/>
      <c r="R9" s="27"/>
      <c r="S9" s="27"/>
    </row>
    <row r="10" spans="3:20" ht="15.75" x14ac:dyDescent="0.25">
      <c r="C10" s="8" t="s">
        <v>12</v>
      </c>
      <c r="D10" s="35">
        <f>D11+D12+D13+D14+D15</f>
        <v>1085623963</v>
      </c>
      <c r="E10" s="35">
        <f>E11+E12+E13+E14+E15</f>
        <v>1085623963</v>
      </c>
      <c r="F10" s="36">
        <f>SUM(F11:F15)</f>
        <v>87973391.060000002</v>
      </c>
      <c r="G10" s="45">
        <f>SUM(G11:G15)</f>
        <v>82889668.75999999</v>
      </c>
      <c r="H10" s="36">
        <f t="shared" ref="H10:M10" si="0">SUM(H11:H15)</f>
        <v>83409224.299999982</v>
      </c>
      <c r="I10" s="36">
        <f t="shared" si="0"/>
        <v>0</v>
      </c>
      <c r="J10" s="36">
        <f t="shared" si="0"/>
        <v>0</v>
      </c>
      <c r="K10" s="36">
        <f t="shared" si="0"/>
        <v>0</v>
      </c>
      <c r="L10" s="36">
        <f t="shared" si="0"/>
        <v>0</v>
      </c>
      <c r="M10" s="36">
        <f t="shared" si="0"/>
        <v>0</v>
      </c>
      <c r="N10" s="36">
        <f>SUM(N11:N15)</f>
        <v>0</v>
      </c>
      <c r="O10" s="26">
        <f t="shared" ref="O10:Q10" si="1">SUM(O11:O15)</f>
        <v>0</v>
      </c>
      <c r="P10" s="26">
        <f t="shared" si="1"/>
        <v>0</v>
      </c>
      <c r="Q10" s="26">
        <f t="shared" si="1"/>
        <v>0</v>
      </c>
      <c r="R10" s="36">
        <f>SUM(F10:Q10)</f>
        <v>254272284.11999997</v>
      </c>
      <c r="S10" s="36"/>
      <c r="T10" s="28"/>
    </row>
    <row r="11" spans="3:20" ht="22.5" customHeight="1" x14ac:dyDescent="0.25">
      <c r="C11" s="9" t="s">
        <v>13</v>
      </c>
      <c r="D11" s="37">
        <v>786905910</v>
      </c>
      <c r="E11" s="37">
        <v>786905910</v>
      </c>
      <c r="F11" s="37">
        <v>71214348.599999994</v>
      </c>
      <c r="G11" s="29">
        <v>65670879.719999999</v>
      </c>
      <c r="H11" s="29">
        <v>65542482.259999998</v>
      </c>
      <c r="I11" s="29"/>
      <c r="J11" s="29"/>
      <c r="K11" s="29"/>
      <c r="L11" s="29"/>
      <c r="M11" s="29"/>
      <c r="N11" s="29"/>
      <c r="O11" s="29"/>
      <c r="P11" s="29"/>
      <c r="Q11" s="29"/>
      <c r="R11" s="29">
        <f t="shared" ref="R11:R39" si="2">SUM(F11:Q11)</f>
        <v>202427710.57999998</v>
      </c>
      <c r="S11" s="29"/>
      <c r="T11" s="28"/>
    </row>
    <row r="12" spans="3:20" ht="22.5" customHeight="1" x14ac:dyDescent="0.25">
      <c r="C12" s="9" t="s">
        <v>14</v>
      </c>
      <c r="D12" s="37">
        <v>91045705</v>
      </c>
      <c r="E12" s="37">
        <v>90045705</v>
      </c>
      <c r="F12" s="37">
        <v>3000000</v>
      </c>
      <c r="G12" s="29">
        <v>3120000</v>
      </c>
      <c r="H12" s="29">
        <v>3060000</v>
      </c>
      <c r="I12" s="29"/>
      <c r="J12" s="29"/>
      <c r="K12" s="29"/>
      <c r="L12" s="29"/>
      <c r="M12" s="29"/>
      <c r="N12" s="29"/>
      <c r="O12" s="29"/>
      <c r="P12" s="29"/>
      <c r="Q12" s="29"/>
      <c r="R12" s="29">
        <f t="shared" si="2"/>
        <v>9180000</v>
      </c>
      <c r="S12" s="29"/>
      <c r="T12" s="28"/>
    </row>
    <row r="13" spans="3:20" ht="22.5" customHeight="1" x14ac:dyDescent="0.25">
      <c r="C13" s="9" t="s">
        <v>15</v>
      </c>
      <c r="D13" s="37">
        <v>33600</v>
      </c>
      <c r="E13" s="37">
        <v>1033600</v>
      </c>
      <c r="F13" s="37">
        <v>125000</v>
      </c>
      <c r="G13" s="29">
        <v>125000</v>
      </c>
      <c r="H13" s="29">
        <v>140000</v>
      </c>
      <c r="I13" s="29"/>
      <c r="J13" s="29"/>
      <c r="K13" s="29"/>
      <c r="L13" s="29"/>
      <c r="M13" s="29"/>
      <c r="N13" s="29"/>
      <c r="O13" s="29"/>
      <c r="P13" s="29"/>
      <c r="Q13" s="29"/>
      <c r="R13" s="29">
        <f t="shared" si="2"/>
        <v>390000</v>
      </c>
      <c r="S13" s="29"/>
      <c r="T13" s="28"/>
    </row>
    <row r="14" spans="3:20" ht="22.5" customHeight="1" x14ac:dyDescent="0.25">
      <c r="C14" s="9" t="s">
        <v>16</v>
      </c>
      <c r="D14" s="37">
        <v>68671706</v>
      </c>
      <c r="E14" s="37">
        <v>68671706</v>
      </c>
      <c r="F14" s="37">
        <v>0</v>
      </c>
      <c r="G14" s="29">
        <v>10000</v>
      </c>
      <c r="H14" s="29">
        <v>0</v>
      </c>
      <c r="I14" s="29"/>
      <c r="J14" s="29"/>
      <c r="K14" s="29"/>
      <c r="L14" s="29"/>
      <c r="M14" s="29"/>
      <c r="N14" s="29"/>
      <c r="O14" s="29"/>
      <c r="P14" s="29"/>
      <c r="Q14" s="29"/>
      <c r="R14" s="29">
        <f t="shared" si="2"/>
        <v>10000</v>
      </c>
      <c r="S14" s="29"/>
      <c r="T14" s="28"/>
    </row>
    <row r="15" spans="3:20" ht="22.5" customHeight="1" x14ac:dyDescent="0.25">
      <c r="C15" s="9" t="s">
        <v>17</v>
      </c>
      <c r="D15" s="37">
        <v>138967042</v>
      </c>
      <c r="E15" s="37">
        <v>138967042</v>
      </c>
      <c r="F15" s="37">
        <v>13634042.460000001</v>
      </c>
      <c r="G15" s="29">
        <v>13963789.039999999</v>
      </c>
      <c r="H15" s="29">
        <v>14666742.039999999</v>
      </c>
      <c r="I15" s="29"/>
      <c r="J15" s="29"/>
      <c r="K15" s="29"/>
      <c r="L15" s="29"/>
      <c r="M15" s="29"/>
      <c r="N15" s="29"/>
      <c r="O15" s="29"/>
      <c r="P15" s="29"/>
      <c r="Q15" s="29"/>
      <c r="R15" s="29">
        <f t="shared" si="2"/>
        <v>42264573.539999999</v>
      </c>
      <c r="S15" s="29"/>
      <c r="T15" s="28"/>
    </row>
    <row r="16" spans="3:20" ht="19.5" customHeight="1" x14ac:dyDescent="0.25">
      <c r="C16" s="8" t="s">
        <v>18</v>
      </c>
      <c r="D16" s="35">
        <f>D17+D18+D19+D20+D21+D22+D23+D24+D25</f>
        <v>338882615</v>
      </c>
      <c r="E16" s="35">
        <f>E17+E18+E19+E20+E21+E22+E23+E24+E25</f>
        <v>338880615</v>
      </c>
      <c r="F16" s="35">
        <f>F17+F18+F19+F20+F21+F22+F23+F24+F25</f>
        <v>27223906.259999998</v>
      </c>
      <c r="G16" s="35">
        <f>G17+G18+G19+G20+G21+G22+G23+G24+G25</f>
        <v>18852683.43</v>
      </c>
      <c r="H16" s="36">
        <f t="shared" ref="H16:M16" si="3">SUM(H17:H25)</f>
        <v>23331768.579999998</v>
      </c>
      <c r="I16" s="36">
        <f t="shared" si="3"/>
        <v>0</v>
      </c>
      <c r="J16" s="36">
        <f t="shared" si="3"/>
        <v>0</v>
      </c>
      <c r="K16" s="36">
        <f t="shared" si="3"/>
        <v>0</v>
      </c>
      <c r="L16" s="36">
        <f t="shared" si="3"/>
        <v>0</v>
      </c>
      <c r="M16" s="36">
        <f t="shared" si="3"/>
        <v>0</v>
      </c>
      <c r="N16" s="36">
        <f>SUM(N17:N25)</f>
        <v>0</v>
      </c>
      <c r="O16" s="36">
        <f>SUM(O17:O25)</f>
        <v>0</v>
      </c>
      <c r="P16" s="36">
        <f>SUM(P17:P25)</f>
        <v>0</v>
      </c>
      <c r="Q16" s="26">
        <f t="shared" ref="Q16" si="4">SUM(Q17:Q25)</f>
        <v>0</v>
      </c>
      <c r="R16" s="36">
        <f t="shared" ref="R16:R26" si="5">SUM(F16:Q16)</f>
        <v>69408358.269999996</v>
      </c>
      <c r="S16" s="36"/>
      <c r="T16" s="28"/>
    </row>
    <row r="17" spans="3:20" ht="19.5" customHeight="1" x14ac:dyDescent="0.25">
      <c r="C17" s="9" t="s">
        <v>19</v>
      </c>
      <c r="D17" s="37">
        <v>31685784</v>
      </c>
      <c r="E17" s="37">
        <v>31685784</v>
      </c>
      <c r="F17" s="37">
        <v>1183860.3500000001</v>
      </c>
      <c r="G17" s="29">
        <v>4351394.3899999997</v>
      </c>
      <c r="H17" s="29">
        <v>1658625.78</v>
      </c>
      <c r="I17" s="29"/>
      <c r="J17" s="29"/>
      <c r="K17" s="29"/>
      <c r="L17" s="29"/>
      <c r="M17" s="29"/>
      <c r="N17" s="29"/>
      <c r="O17" s="29"/>
      <c r="P17" s="29"/>
      <c r="Q17" s="29"/>
      <c r="R17" s="29">
        <f t="shared" si="5"/>
        <v>7193880.5200000005</v>
      </c>
      <c r="S17" s="29"/>
      <c r="T17" s="28"/>
    </row>
    <row r="18" spans="3:20" ht="17.25" customHeight="1" x14ac:dyDescent="0.25">
      <c r="C18" s="9" t="s">
        <v>20</v>
      </c>
      <c r="D18" s="37">
        <v>38955773</v>
      </c>
      <c r="E18" s="37">
        <v>38955773</v>
      </c>
      <c r="F18" s="37">
        <v>3793310.01</v>
      </c>
      <c r="G18" s="29">
        <v>4424467.04</v>
      </c>
      <c r="H18" s="29">
        <v>11374506.42</v>
      </c>
      <c r="I18" s="29"/>
      <c r="J18" s="29"/>
      <c r="K18" s="29"/>
      <c r="L18" s="29"/>
      <c r="M18" s="29"/>
      <c r="N18" s="29"/>
      <c r="O18" s="29"/>
      <c r="P18" s="29"/>
      <c r="Q18" s="29"/>
      <c r="R18" s="29">
        <f t="shared" si="5"/>
        <v>19592283.469999999</v>
      </c>
      <c r="S18" s="29"/>
      <c r="T18" s="28"/>
    </row>
    <row r="19" spans="3:20" ht="24" customHeight="1" x14ac:dyDescent="0.25">
      <c r="C19" s="9" t="s">
        <v>21</v>
      </c>
      <c r="D19" s="37">
        <v>19374636</v>
      </c>
      <c r="E19" s="37">
        <v>19374636</v>
      </c>
      <c r="F19" s="37">
        <v>989933.8</v>
      </c>
      <c r="G19" s="29">
        <v>878037.65</v>
      </c>
      <c r="H19" s="29">
        <v>610968.6</v>
      </c>
      <c r="I19" s="29"/>
      <c r="J19" s="29"/>
      <c r="K19" s="29"/>
      <c r="L19" s="29"/>
      <c r="M19" s="29"/>
      <c r="N19" s="29"/>
      <c r="O19" s="29"/>
      <c r="P19" s="29"/>
      <c r="Q19" s="29"/>
      <c r="R19" s="29">
        <f t="shared" si="5"/>
        <v>2478940.0500000003</v>
      </c>
      <c r="S19" s="29"/>
      <c r="T19" s="28"/>
    </row>
    <row r="20" spans="3:20" ht="25.5" customHeight="1" x14ac:dyDescent="0.25">
      <c r="C20" s="9" t="s">
        <v>22</v>
      </c>
      <c r="D20" s="37">
        <v>3856648</v>
      </c>
      <c r="E20" s="37">
        <v>3849648</v>
      </c>
      <c r="F20" s="37">
        <v>85385</v>
      </c>
      <c r="G20" s="29">
        <v>63175</v>
      </c>
      <c r="H20" s="29">
        <v>85550</v>
      </c>
      <c r="I20" s="29"/>
      <c r="J20" s="29"/>
      <c r="K20" s="29"/>
      <c r="L20" s="29"/>
      <c r="M20" s="29"/>
      <c r="N20" s="29"/>
      <c r="O20" s="29"/>
      <c r="P20" s="29"/>
      <c r="Q20" s="29"/>
      <c r="R20" s="29">
        <f t="shared" si="5"/>
        <v>234110</v>
      </c>
      <c r="S20" s="29"/>
      <c r="T20" s="28"/>
    </row>
    <row r="21" spans="3:20" ht="24" customHeight="1" x14ac:dyDescent="0.25">
      <c r="C21" s="9" t="s">
        <v>23</v>
      </c>
      <c r="D21" s="37">
        <v>37625811</v>
      </c>
      <c r="E21" s="37">
        <v>37625811</v>
      </c>
      <c r="F21" s="37">
        <v>3600</v>
      </c>
      <c r="G21" s="29">
        <v>464538.91</v>
      </c>
      <c r="H21" s="29">
        <v>527240</v>
      </c>
      <c r="I21" s="29"/>
      <c r="J21" s="29"/>
      <c r="K21" s="29"/>
      <c r="L21" s="29"/>
      <c r="M21" s="29"/>
      <c r="N21" s="29"/>
      <c r="O21" s="29"/>
      <c r="P21" s="29"/>
      <c r="Q21" s="29"/>
      <c r="R21" s="29">
        <f t="shared" si="5"/>
        <v>995378.90999999992</v>
      </c>
      <c r="S21" s="29"/>
      <c r="T21" s="28"/>
    </row>
    <row r="22" spans="3:20" ht="19.5" customHeight="1" x14ac:dyDescent="0.25">
      <c r="C22" s="9" t="s">
        <v>24</v>
      </c>
      <c r="D22" s="37">
        <v>37564868</v>
      </c>
      <c r="E22" s="37">
        <v>37564868</v>
      </c>
      <c r="F22" s="37">
        <v>2338717.4</v>
      </c>
      <c r="G22" s="29">
        <v>2947036.2</v>
      </c>
      <c r="H22" s="29">
        <v>1861469.63</v>
      </c>
      <c r="I22" s="29"/>
      <c r="J22" s="29"/>
      <c r="K22" s="29"/>
      <c r="L22" s="29"/>
      <c r="M22" s="29"/>
      <c r="N22" s="29"/>
      <c r="O22" s="29"/>
      <c r="P22" s="29"/>
      <c r="Q22" s="29"/>
      <c r="R22" s="29">
        <f t="shared" si="5"/>
        <v>7147223.2299999995</v>
      </c>
      <c r="S22" s="29"/>
      <c r="T22" s="28"/>
    </row>
    <row r="23" spans="3:20" ht="35.25" customHeight="1" x14ac:dyDescent="0.25">
      <c r="C23" s="9" t="s">
        <v>25</v>
      </c>
      <c r="D23" s="37">
        <v>23954244</v>
      </c>
      <c r="E23" s="37">
        <v>27909244</v>
      </c>
      <c r="F23" s="37">
        <v>423350</v>
      </c>
      <c r="G23" s="29">
        <v>269247.21000000002</v>
      </c>
      <c r="H23" s="29">
        <v>588553.25</v>
      </c>
      <c r="I23" s="29"/>
      <c r="J23" s="29"/>
      <c r="K23" s="29"/>
      <c r="L23" s="29"/>
      <c r="M23" s="29"/>
      <c r="N23" s="29"/>
      <c r="O23" s="29"/>
      <c r="P23" s="29"/>
      <c r="Q23" s="29"/>
      <c r="R23" s="29">
        <f t="shared" si="5"/>
        <v>1281150.46</v>
      </c>
      <c r="S23" s="29"/>
      <c r="T23" s="28"/>
    </row>
    <row r="24" spans="3:20" ht="30.75" customHeight="1" x14ac:dyDescent="0.25">
      <c r="C24" s="9" t="s">
        <v>26</v>
      </c>
      <c r="D24" s="37">
        <v>135553195</v>
      </c>
      <c r="E24" s="37">
        <v>131603195</v>
      </c>
      <c r="F24" s="4">
        <f>18376558.59-90200-36100</f>
        <v>18250258.59</v>
      </c>
      <c r="G24" s="29">
        <v>5443218.1299999999</v>
      </c>
      <c r="H24" s="29">
        <v>6502161.1100000003</v>
      </c>
      <c r="I24" s="29"/>
      <c r="J24" s="29"/>
      <c r="K24" s="29"/>
      <c r="L24" s="29"/>
      <c r="M24" s="29"/>
      <c r="N24" s="29"/>
      <c r="O24" s="29"/>
      <c r="P24" s="29"/>
      <c r="Q24" s="29"/>
      <c r="R24" s="29">
        <f t="shared" si="5"/>
        <v>30195637.829999998</v>
      </c>
      <c r="S24" s="29"/>
      <c r="T24" s="28"/>
    </row>
    <row r="25" spans="3:20" ht="15.75" x14ac:dyDescent="0.25">
      <c r="C25" s="9" t="s">
        <v>27</v>
      </c>
      <c r="D25" s="37">
        <v>10311656</v>
      </c>
      <c r="E25" s="37">
        <v>10311656</v>
      </c>
      <c r="F25" s="37">
        <v>155491.10999999999</v>
      </c>
      <c r="G25" s="29">
        <v>11568.9</v>
      </c>
      <c r="H25" s="29">
        <v>122693.79</v>
      </c>
      <c r="I25" s="29"/>
      <c r="J25" s="29"/>
      <c r="K25" s="29"/>
      <c r="L25" s="29"/>
      <c r="M25" s="29"/>
      <c r="N25" s="29"/>
      <c r="O25" s="29"/>
      <c r="P25" s="29"/>
      <c r="Q25" s="29"/>
      <c r="R25" s="29">
        <f t="shared" si="5"/>
        <v>289753.8</v>
      </c>
      <c r="S25" s="29"/>
      <c r="T25" s="28"/>
    </row>
    <row r="26" spans="3:20" ht="15.75" x14ac:dyDescent="0.25">
      <c r="C26" s="8" t="s">
        <v>28</v>
      </c>
      <c r="D26" s="35">
        <f>D27+D28+D29+D30+D31+D32+D33+D34+D35</f>
        <v>49897015</v>
      </c>
      <c r="E26" s="35">
        <f>E27+E28+E29+E30+E31+E32+E33+E34+E35</f>
        <v>49899015</v>
      </c>
      <c r="F26" s="35">
        <f>F27+F28+F29+F30+F31+F32+F33+F34+F35</f>
        <v>2214884.96</v>
      </c>
      <c r="G26" s="35">
        <f>G27+G28+G29+G30+G31+G32+G33+G34+G35</f>
        <v>3335716.67</v>
      </c>
      <c r="H26" s="36">
        <f t="shared" ref="H26:M26" si="6">SUM(H27:H35)</f>
        <v>1562887.9899999998</v>
      </c>
      <c r="I26" s="36">
        <f t="shared" si="6"/>
        <v>0</v>
      </c>
      <c r="J26" s="36">
        <f t="shared" si="6"/>
        <v>0</v>
      </c>
      <c r="K26" s="36">
        <f t="shared" si="6"/>
        <v>0</v>
      </c>
      <c r="L26" s="36">
        <f t="shared" si="6"/>
        <v>0</v>
      </c>
      <c r="M26" s="36">
        <f t="shared" si="6"/>
        <v>0</v>
      </c>
      <c r="N26" s="36">
        <f>SUM(N27:N35)</f>
        <v>0</v>
      </c>
      <c r="O26" s="36">
        <f>SUM(O27:O35)</f>
        <v>0</v>
      </c>
      <c r="P26" s="36">
        <f>SUM(P27:P35)</f>
        <v>0</v>
      </c>
      <c r="Q26" s="26">
        <f t="shared" ref="Q26" si="7">SUM(Q27:Q35)</f>
        <v>0</v>
      </c>
      <c r="R26" s="36">
        <f t="shared" si="5"/>
        <v>7113489.6199999992</v>
      </c>
      <c r="S26" s="36"/>
      <c r="T26" s="28"/>
    </row>
    <row r="27" spans="3:20" ht="15.75" x14ac:dyDescent="0.25">
      <c r="C27" s="9" t="s">
        <v>29</v>
      </c>
      <c r="D27" s="37">
        <v>1948399</v>
      </c>
      <c r="E27" s="37">
        <v>1948399</v>
      </c>
      <c r="F27" s="29">
        <v>173756.08</v>
      </c>
      <c r="G27" s="29">
        <v>137645.34</v>
      </c>
      <c r="H27" s="29">
        <v>499527.99</v>
      </c>
      <c r="I27" s="29"/>
      <c r="J27" s="29"/>
      <c r="K27" s="29"/>
      <c r="L27" s="29"/>
      <c r="M27" s="29"/>
      <c r="N27" s="29"/>
      <c r="O27" s="29"/>
      <c r="P27" s="29"/>
      <c r="Q27" s="29"/>
      <c r="R27" s="29">
        <f t="shared" si="2"/>
        <v>810929.40999999992</v>
      </c>
      <c r="S27" s="29"/>
      <c r="T27" s="28"/>
    </row>
    <row r="28" spans="3:20" ht="15.75" x14ac:dyDescent="0.25">
      <c r="C28" s="9" t="s">
        <v>30</v>
      </c>
      <c r="D28" s="37">
        <v>4571948</v>
      </c>
      <c r="E28" s="37">
        <v>4451948</v>
      </c>
      <c r="F28" s="29">
        <v>1574655</v>
      </c>
      <c r="G28" s="29">
        <v>0</v>
      </c>
      <c r="H28" s="29">
        <v>461.38</v>
      </c>
      <c r="I28" s="29"/>
      <c r="J28" s="29"/>
      <c r="K28" s="29"/>
      <c r="L28" s="29"/>
      <c r="M28" s="29"/>
      <c r="N28" s="29"/>
      <c r="O28" s="29"/>
      <c r="P28" s="29"/>
      <c r="Q28" s="29"/>
      <c r="R28" s="29">
        <f t="shared" si="2"/>
        <v>1575116.38</v>
      </c>
      <c r="S28" s="29"/>
      <c r="T28" s="28"/>
    </row>
    <row r="29" spans="3:20" ht="15.75" x14ac:dyDescent="0.25">
      <c r="C29" s="9" t="s">
        <v>31</v>
      </c>
      <c r="D29" s="37">
        <v>4438268</v>
      </c>
      <c r="E29" s="37">
        <v>4438268</v>
      </c>
      <c r="F29" s="29">
        <v>1875</v>
      </c>
      <c r="G29" s="29">
        <v>123551.13</v>
      </c>
      <c r="H29" s="29">
        <v>242548.32</v>
      </c>
      <c r="I29" s="29"/>
      <c r="J29" s="29"/>
      <c r="K29" s="29"/>
      <c r="L29" s="29"/>
      <c r="M29" s="29"/>
      <c r="N29" s="29"/>
      <c r="O29" s="29"/>
      <c r="P29"/>
      <c r="Q29" s="29"/>
      <c r="R29" s="29">
        <f t="shared" si="2"/>
        <v>367974.45</v>
      </c>
      <c r="S29" s="29"/>
      <c r="T29" s="28"/>
    </row>
    <row r="30" spans="3:20" ht="15.75" x14ac:dyDescent="0.25">
      <c r="C30" s="9" t="s">
        <v>32</v>
      </c>
      <c r="D30" s="37">
        <v>1098878</v>
      </c>
      <c r="E30" s="37">
        <v>1098878</v>
      </c>
      <c r="F30" s="29">
        <v>6741.17</v>
      </c>
      <c r="G30" s="29">
        <v>0</v>
      </c>
      <c r="H30" s="29">
        <v>0</v>
      </c>
      <c r="I30" s="29"/>
      <c r="J30" s="29"/>
      <c r="K30" s="29"/>
      <c r="L30" s="29"/>
      <c r="M30" s="29"/>
      <c r="N30" s="29"/>
      <c r="O30" s="29"/>
      <c r="P30" s="29"/>
      <c r="Q30" s="29"/>
      <c r="R30" s="29">
        <f t="shared" si="2"/>
        <v>6741.17</v>
      </c>
      <c r="S30" s="29"/>
      <c r="T30" s="28"/>
    </row>
    <row r="31" spans="3:20" ht="15.75" x14ac:dyDescent="0.25">
      <c r="C31" s="9" t="s">
        <v>33</v>
      </c>
      <c r="D31" s="37">
        <v>418615</v>
      </c>
      <c r="E31" s="37">
        <v>418615</v>
      </c>
      <c r="F31" s="29">
        <v>2110.6999999999998</v>
      </c>
      <c r="G31" s="29">
        <v>44740.87</v>
      </c>
      <c r="H31" s="29">
        <v>10155.18</v>
      </c>
      <c r="I31" s="29"/>
      <c r="J31" s="29"/>
      <c r="K31" s="29"/>
      <c r="L31" s="29"/>
      <c r="M31" s="29"/>
      <c r="N31" s="29"/>
      <c r="O31" s="29"/>
      <c r="P31" s="29"/>
      <c r="Q31" s="29"/>
      <c r="R31" s="29">
        <f t="shared" si="2"/>
        <v>57006.75</v>
      </c>
      <c r="S31" s="29"/>
      <c r="T31" s="28"/>
    </row>
    <row r="32" spans="3:20" ht="15.75" x14ac:dyDescent="0.25">
      <c r="C32" s="9" t="s">
        <v>34</v>
      </c>
      <c r="D32" s="37">
        <v>2442037</v>
      </c>
      <c r="E32" s="37">
        <v>2442037</v>
      </c>
      <c r="F32" s="29">
        <v>53505</v>
      </c>
      <c r="G32" s="29">
        <v>510483.57</v>
      </c>
      <c r="H32" s="29">
        <v>13666.99</v>
      </c>
      <c r="I32" s="29"/>
      <c r="J32" s="29"/>
      <c r="K32" s="29"/>
      <c r="L32" s="29"/>
      <c r="M32" s="29"/>
      <c r="N32" s="29"/>
      <c r="O32" s="29"/>
      <c r="P32"/>
      <c r="Q32" s="29"/>
      <c r="R32" s="29">
        <f t="shared" si="2"/>
        <v>577655.56000000006</v>
      </c>
      <c r="S32" s="29"/>
      <c r="T32" s="28"/>
    </row>
    <row r="33" spans="3:20" ht="31.5" x14ac:dyDescent="0.25">
      <c r="C33" s="9" t="s">
        <v>35</v>
      </c>
      <c r="D33" s="37">
        <v>17221978</v>
      </c>
      <c r="E33" s="37">
        <v>17221978</v>
      </c>
      <c r="F33" s="29">
        <v>377409</v>
      </c>
      <c r="G33" s="29">
        <v>1194269.01</v>
      </c>
      <c r="H33" s="29">
        <v>502568.27</v>
      </c>
      <c r="I33" s="29"/>
      <c r="J33" s="29"/>
      <c r="K33" s="29"/>
      <c r="L33" s="29"/>
      <c r="M33" s="29"/>
      <c r="N33" s="29"/>
      <c r="O33" s="29"/>
      <c r="P33" s="29"/>
      <c r="Q33" s="29"/>
      <c r="R33" s="29">
        <f t="shared" si="2"/>
        <v>2074246.28</v>
      </c>
      <c r="S33" s="29"/>
      <c r="T33" s="28"/>
    </row>
    <row r="34" spans="3:20" ht="31.5" x14ac:dyDescent="0.25">
      <c r="C34" s="9" t="s">
        <v>36</v>
      </c>
      <c r="D34" s="37">
        <v>0</v>
      </c>
      <c r="E34" s="37">
        <v>0</v>
      </c>
      <c r="F34" s="29">
        <v>0</v>
      </c>
      <c r="G34" s="29">
        <v>0</v>
      </c>
      <c r="H34" s="29">
        <v>0</v>
      </c>
      <c r="I34" s="29"/>
      <c r="J34" s="29"/>
      <c r="K34" s="29">
        <v>0</v>
      </c>
      <c r="L34" s="29"/>
      <c r="M34" s="29"/>
      <c r="N34" s="29"/>
      <c r="O34" s="29"/>
      <c r="P34" s="29"/>
      <c r="Q34" s="29"/>
      <c r="R34" s="29">
        <f t="shared" si="2"/>
        <v>0</v>
      </c>
      <c r="S34" s="29"/>
      <c r="T34" s="28"/>
    </row>
    <row r="35" spans="3:20" ht="15.75" x14ac:dyDescent="0.25">
      <c r="C35" s="9" t="s">
        <v>37</v>
      </c>
      <c r="D35" s="37">
        <v>17756892</v>
      </c>
      <c r="E35" s="37">
        <v>17878892</v>
      </c>
      <c r="F35" s="29">
        <v>24833.01</v>
      </c>
      <c r="G35" s="29">
        <v>1325026.75</v>
      </c>
      <c r="H35" s="29">
        <v>293959.86</v>
      </c>
      <c r="I35" s="29"/>
      <c r="J35" s="29"/>
      <c r="K35" s="29"/>
      <c r="L35" s="29"/>
      <c r="M35" s="29"/>
      <c r="N35" s="29"/>
      <c r="O35" s="29"/>
      <c r="P35" s="29"/>
      <c r="Q35" s="29"/>
      <c r="R35" s="29">
        <f t="shared" si="2"/>
        <v>1643819.62</v>
      </c>
      <c r="S35" s="29"/>
      <c r="T35" s="28"/>
    </row>
    <row r="36" spans="3:20" ht="15.75" x14ac:dyDescent="0.25">
      <c r="C36" s="8" t="s">
        <v>38</v>
      </c>
      <c r="D36" s="35">
        <f>D37+D43+D38+D44+D39</f>
        <v>13591457</v>
      </c>
      <c r="E36" s="35">
        <f>E37+E43+E38+E44+E39</f>
        <v>13591457</v>
      </c>
      <c r="F36" s="35">
        <f>F37+F43+F38+F44</f>
        <v>0</v>
      </c>
      <c r="G36" s="35">
        <f>G37+G43+G38+G44</f>
        <v>324994.11</v>
      </c>
      <c r="H36" s="36">
        <f t="shared" ref="H36:P36" si="8">SUM(H37:H51)</f>
        <v>0</v>
      </c>
      <c r="I36" s="36">
        <f t="shared" si="8"/>
        <v>0</v>
      </c>
      <c r="J36" s="36">
        <f t="shared" si="8"/>
        <v>0</v>
      </c>
      <c r="K36" s="36">
        <f t="shared" si="8"/>
        <v>0</v>
      </c>
      <c r="L36" s="36">
        <f t="shared" si="8"/>
        <v>0</v>
      </c>
      <c r="M36" s="36">
        <f t="shared" si="8"/>
        <v>0</v>
      </c>
      <c r="N36" s="36">
        <f t="shared" si="8"/>
        <v>0</v>
      </c>
      <c r="O36" s="36">
        <f t="shared" si="8"/>
        <v>0</v>
      </c>
      <c r="P36" s="36">
        <f t="shared" si="8"/>
        <v>0</v>
      </c>
      <c r="Q36" s="26">
        <f t="shared" ref="Q36" si="9">SUM(Q37:Q51)</f>
        <v>0</v>
      </c>
      <c r="R36" s="36">
        <f>SUM(F36:Q36)</f>
        <v>324994.11</v>
      </c>
      <c r="S36" s="36"/>
      <c r="T36" s="28"/>
    </row>
    <row r="37" spans="3:20" ht="15.75" x14ac:dyDescent="0.25">
      <c r="C37" s="9" t="s">
        <v>39</v>
      </c>
      <c r="D37" s="37">
        <v>11767476</v>
      </c>
      <c r="E37" s="37">
        <v>11767476</v>
      </c>
      <c r="F37" s="29">
        <v>0</v>
      </c>
      <c r="G37" s="29">
        <v>324994.11</v>
      </c>
      <c r="H37" s="29">
        <v>0</v>
      </c>
      <c r="I37" s="29"/>
      <c r="J37" s="29"/>
      <c r="K37" s="29"/>
      <c r="L37" s="29"/>
      <c r="M37" s="29"/>
      <c r="N37" s="40"/>
      <c r="O37" s="29"/>
      <c r="P37" s="29"/>
      <c r="Q37" s="29"/>
      <c r="R37" s="29">
        <f t="shared" si="2"/>
        <v>324994.11</v>
      </c>
      <c r="S37" s="29"/>
      <c r="T37" s="28"/>
    </row>
    <row r="38" spans="3:20" ht="31.5" x14ac:dyDescent="0.25">
      <c r="C38" s="9" t="s">
        <v>40</v>
      </c>
      <c r="D38" s="37">
        <v>45769</v>
      </c>
      <c r="E38" s="37">
        <v>45769</v>
      </c>
      <c r="F38" s="29">
        <v>0</v>
      </c>
      <c r="G38" s="29">
        <v>0</v>
      </c>
      <c r="H38" s="29">
        <v>0</v>
      </c>
      <c r="I38" s="29"/>
      <c r="J38" s="29"/>
      <c r="K38" s="29"/>
      <c r="L38" s="30"/>
      <c r="M38" s="29"/>
      <c r="N38" s="29"/>
      <c r="O38" s="29"/>
      <c r="P38" s="29"/>
      <c r="Q38" s="29"/>
      <c r="R38" s="29">
        <f t="shared" si="2"/>
        <v>0</v>
      </c>
      <c r="S38" s="29"/>
      <c r="T38" s="28"/>
    </row>
    <row r="39" spans="3:20" ht="31.5" x14ac:dyDescent="0.25">
      <c r="C39" s="9" t="s">
        <v>41</v>
      </c>
      <c r="D39" s="37">
        <v>527250</v>
      </c>
      <c r="E39" s="37">
        <v>527250</v>
      </c>
      <c r="F39" s="29">
        <v>0</v>
      </c>
      <c r="G39" s="29">
        <v>0</v>
      </c>
      <c r="H39" s="29">
        <v>0</v>
      </c>
      <c r="I39" s="29"/>
      <c r="J39" s="29"/>
      <c r="K39" s="29"/>
      <c r="L39" s="30"/>
      <c r="M39" s="29"/>
      <c r="N39" s="29"/>
      <c r="O39" s="29"/>
      <c r="P39" s="29"/>
      <c r="Q39" s="29"/>
      <c r="R39" s="29">
        <f t="shared" si="2"/>
        <v>0</v>
      </c>
      <c r="S39" s="29"/>
      <c r="T39" s="28"/>
    </row>
    <row r="40" spans="3:20" ht="31.5" hidden="1" x14ac:dyDescent="0.25">
      <c r="C40" s="9" t="s">
        <v>42</v>
      </c>
      <c r="D40" s="37"/>
      <c r="E40" s="37"/>
      <c r="F40" s="29"/>
      <c r="G40" s="29">
        <v>0</v>
      </c>
      <c r="H40" s="29"/>
      <c r="I40" s="29"/>
      <c r="J40" s="29"/>
      <c r="K40" s="29">
        <v>0</v>
      </c>
      <c r="L40" s="30"/>
      <c r="M40" s="29"/>
      <c r="N40" s="29"/>
      <c r="O40" s="29"/>
      <c r="P40" s="29"/>
      <c r="Q40" s="29"/>
      <c r="R40" s="29">
        <v>0</v>
      </c>
      <c r="S40" s="29"/>
      <c r="T40" s="28"/>
    </row>
    <row r="41" spans="3:20" ht="31.5" hidden="1" x14ac:dyDescent="0.25">
      <c r="C41" s="9" t="s">
        <v>43</v>
      </c>
      <c r="D41" s="37"/>
      <c r="E41" s="37"/>
      <c r="F41" s="29"/>
      <c r="G41" s="29">
        <v>0</v>
      </c>
      <c r="H41" s="29"/>
      <c r="I41" s="29"/>
      <c r="J41" s="29"/>
      <c r="K41" s="29">
        <v>0</v>
      </c>
      <c r="L41" s="30"/>
      <c r="M41" s="29"/>
      <c r="N41" s="29"/>
      <c r="O41" s="29"/>
      <c r="P41" s="29"/>
      <c r="Q41" s="29"/>
      <c r="R41" s="29">
        <v>0</v>
      </c>
      <c r="S41" s="29"/>
      <c r="T41" s="28"/>
    </row>
    <row r="42" spans="3:20" ht="15.75" hidden="1" x14ac:dyDescent="0.25">
      <c r="C42" s="9" t="s">
        <v>89</v>
      </c>
      <c r="D42" s="37"/>
      <c r="E42" s="37"/>
      <c r="F42" s="29"/>
      <c r="G42" s="29"/>
      <c r="H42" s="29"/>
      <c r="I42" s="29"/>
      <c r="J42" s="29"/>
      <c r="K42" s="29"/>
      <c r="L42" s="30"/>
      <c r="M42" s="29"/>
      <c r="N42" s="29"/>
      <c r="O42" s="29"/>
      <c r="P42" s="29"/>
      <c r="Q42" s="29"/>
      <c r="R42" s="29">
        <v>0</v>
      </c>
      <c r="S42" s="29"/>
      <c r="T42" s="28"/>
    </row>
    <row r="43" spans="3:20" ht="15.75" x14ac:dyDescent="0.25">
      <c r="C43" s="9" t="s">
        <v>44</v>
      </c>
      <c r="D43" s="37">
        <v>1250962</v>
      </c>
      <c r="E43" s="37">
        <v>1250962</v>
      </c>
      <c r="F43" s="4">
        <v>0</v>
      </c>
      <c r="G43" s="29">
        <v>0</v>
      </c>
      <c r="H43" s="29">
        <v>0</v>
      </c>
      <c r="I43" s="29"/>
      <c r="J43" s="29"/>
      <c r="K43" s="29">
        <v>0</v>
      </c>
      <c r="L43" s="29"/>
      <c r="M43" s="29"/>
      <c r="N43" s="29"/>
      <c r="O43" s="29"/>
      <c r="P43" s="29"/>
      <c r="Q43" s="29"/>
      <c r="R43" s="29">
        <f t="shared" ref="R43:R48" si="10">SUM(F43:Q43)</f>
        <v>0</v>
      </c>
      <c r="S43" s="29"/>
      <c r="T43" s="28"/>
    </row>
    <row r="44" spans="3:20" ht="31.5" x14ac:dyDescent="0.25">
      <c r="C44" s="9" t="s">
        <v>45</v>
      </c>
      <c r="D44" s="37">
        <v>0</v>
      </c>
      <c r="E44" s="37">
        <v>0</v>
      </c>
      <c r="F44" s="29">
        <v>0</v>
      </c>
      <c r="G44" s="29">
        <v>0</v>
      </c>
      <c r="H44" s="29">
        <v>0</v>
      </c>
      <c r="I44" s="29"/>
      <c r="J44" s="29"/>
      <c r="K44" s="29">
        <v>0</v>
      </c>
      <c r="L44" s="29"/>
      <c r="M44" s="29"/>
      <c r="N44" s="29"/>
      <c r="O44" s="29"/>
      <c r="P44" s="29"/>
      <c r="Q44" s="29"/>
      <c r="R44" s="29">
        <f t="shared" si="10"/>
        <v>0</v>
      </c>
      <c r="S44" s="29"/>
      <c r="T44" s="28"/>
    </row>
    <row r="45" spans="3:20" ht="15.75" x14ac:dyDescent="0.25">
      <c r="C45" s="8" t="s">
        <v>46</v>
      </c>
      <c r="D45" s="35">
        <f>+D46+D47+D48+D51</f>
        <v>0</v>
      </c>
      <c r="E45" s="35">
        <f t="shared" ref="E45:Q45" si="11">+E46+E47+E48+E51</f>
        <v>0</v>
      </c>
      <c r="F45" s="35">
        <f t="shared" si="11"/>
        <v>0</v>
      </c>
      <c r="G45" s="35">
        <f t="shared" si="11"/>
        <v>0</v>
      </c>
      <c r="H45" s="35">
        <f>+H46+H47+H48+H51</f>
        <v>0</v>
      </c>
      <c r="I45" s="35">
        <f t="shared" si="11"/>
        <v>0</v>
      </c>
      <c r="J45" s="35">
        <f t="shared" si="11"/>
        <v>0</v>
      </c>
      <c r="K45" s="35">
        <f t="shared" si="11"/>
        <v>0</v>
      </c>
      <c r="L45" s="35">
        <f t="shared" si="11"/>
        <v>0</v>
      </c>
      <c r="M45" s="35">
        <f t="shared" si="11"/>
        <v>0</v>
      </c>
      <c r="N45" s="35">
        <f t="shared" si="11"/>
        <v>0</v>
      </c>
      <c r="O45" s="35">
        <f t="shared" si="11"/>
        <v>0</v>
      </c>
      <c r="P45" s="35">
        <f t="shared" si="11"/>
        <v>0</v>
      </c>
      <c r="Q45" s="35">
        <f t="shared" si="11"/>
        <v>0</v>
      </c>
      <c r="R45" s="29">
        <f t="shared" si="10"/>
        <v>0</v>
      </c>
      <c r="S45" s="29"/>
      <c r="T45" s="28"/>
    </row>
    <row r="46" spans="3:20" ht="15.75" x14ac:dyDescent="0.25">
      <c r="C46" s="9" t="s">
        <v>47</v>
      </c>
      <c r="D46" s="37">
        <v>0</v>
      </c>
      <c r="E46" s="37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/>
      <c r="R46" s="29">
        <f t="shared" si="10"/>
        <v>0</v>
      </c>
      <c r="S46" s="29"/>
      <c r="T46" s="28"/>
    </row>
    <row r="47" spans="3:20" ht="31.5" x14ac:dyDescent="0.25">
      <c r="C47" s="9" t="s">
        <v>48</v>
      </c>
      <c r="D47" s="37">
        <v>0</v>
      </c>
      <c r="E47" s="37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/>
      <c r="R47" s="29">
        <f t="shared" si="10"/>
        <v>0</v>
      </c>
      <c r="S47" s="29"/>
      <c r="T47" s="28"/>
    </row>
    <row r="48" spans="3:20" ht="31.5" x14ac:dyDescent="0.25">
      <c r="C48" s="9" t="s">
        <v>49</v>
      </c>
      <c r="D48" s="37">
        <v>0</v>
      </c>
      <c r="E48" s="37">
        <v>0</v>
      </c>
      <c r="F48" s="4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/>
      <c r="R48" s="29">
        <f t="shared" si="10"/>
        <v>0</v>
      </c>
      <c r="S48" s="29"/>
      <c r="T48" s="28"/>
    </row>
    <row r="49" spans="3:20" ht="31.5" hidden="1" x14ac:dyDescent="0.25">
      <c r="C49" s="9" t="s">
        <v>50</v>
      </c>
      <c r="D49" s="37">
        <v>0</v>
      </c>
      <c r="E49" s="37">
        <v>0</v>
      </c>
      <c r="F49" s="29"/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/>
      <c r="R49" s="29">
        <v>0</v>
      </c>
      <c r="S49" s="29"/>
      <c r="T49" s="28"/>
    </row>
    <row r="50" spans="3:20" ht="15.75" hidden="1" x14ac:dyDescent="0.25">
      <c r="C50" s="9" t="s">
        <v>51</v>
      </c>
      <c r="D50" s="37">
        <v>0</v>
      </c>
      <c r="E50" s="37">
        <v>0</v>
      </c>
      <c r="F50" s="29"/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/>
      <c r="R50" s="29">
        <v>0</v>
      </c>
      <c r="S50" s="29"/>
      <c r="T50" s="28"/>
    </row>
    <row r="51" spans="3:20" ht="40.5" customHeight="1" x14ac:dyDescent="0.25">
      <c r="C51" s="9" t="s">
        <v>52</v>
      </c>
      <c r="D51" s="37">
        <v>0</v>
      </c>
      <c r="E51" s="37">
        <v>0</v>
      </c>
      <c r="F51" s="4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/>
      <c r="R51" s="29">
        <f t="shared" ref="R51:R76" si="12">SUM(F51:Q51)</f>
        <v>0</v>
      </c>
      <c r="S51" s="29"/>
      <c r="T51" s="28"/>
    </row>
    <row r="52" spans="3:20" ht="15.75" x14ac:dyDescent="0.25">
      <c r="C52" s="8" t="s">
        <v>53</v>
      </c>
      <c r="D52" s="35">
        <f>D53+D54+D55+D56+D57+D58+D59+D60+D61</f>
        <v>99861043</v>
      </c>
      <c r="E52" s="35">
        <f>E53+E54+E55+E56+E57+E58+E59+E60+E61</f>
        <v>99861043</v>
      </c>
      <c r="F52" s="35">
        <f>F53+F54+F55+F56+F57+F58+F59+F60+F61</f>
        <v>2094855.41</v>
      </c>
      <c r="G52" s="35">
        <f t="shared" ref="G52:M52" si="13">G53+G54+G55+G56+G57+G58+G59+G60+G61</f>
        <v>4845201.62</v>
      </c>
      <c r="H52" s="35">
        <f t="shared" si="13"/>
        <v>707614.71</v>
      </c>
      <c r="I52" s="35">
        <f t="shared" si="13"/>
        <v>0</v>
      </c>
      <c r="J52" s="35">
        <f t="shared" si="13"/>
        <v>0</v>
      </c>
      <c r="K52" s="35">
        <f t="shared" si="13"/>
        <v>0</v>
      </c>
      <c r="L52" s="35">
        <f t="shared" si="13"/>
        <v>0</v>
      </c>
      <c r="M52" s="35">
        <f t="shared" si="13"/>
        <v>0</v>
      </c>
      <c r="N52" s="36">
        <f>SUM(N53:N61)</f>
        <v>0</v>
      </c>
      <c r="O52" s="26">
        <f t="shared" ref="O52:Q52" si="14">SUM(O53:O61)</f>
        <v>0</v>
      </c>
      <c r="P52" s="26">
        <f t="shared" si="14"/>
        <v>0</v>
      </c>
      <c r="Q52" s="26">
        <f t="shared" si="14"/>
        <v>0</v>
      </c>
      <c r="R52" s="36">
        <f>SUM(F52:Q52)</f>
        <v>7647671.7400000002</v>
      </c>
      <c r="S52" s="36"/>
      <c r="T52" s="28"/>
    </row>
    <row r="53" spans="3:20" ht="15.75" x14ac:dyDescent="0.25">
      <c r="C53" s="9" t="s">
        <v>54</v>
      </c>
      <c r="D53" s="37">
        <v>34110850</v>
      </c>
      <c r="E53" s="37">
        <v>34110850</v>
      </c>
      <c r="F53" s="29">
        <v>4400</v>
      </c>
      <c r="G53" s="29">
        <v>3734520.94</v>
      </c>
      <c r="H53" s="29">
        <v>57398.35</v>
      </c>
      <c r="I53" s="29"/>
      <c r="J53" s="29"/>
      <c r="K53" s="29"/>
      <c r="L53" s="29"/>
      <c r="M53" s="29"/>
      <c r="N53" s="29"/>
      <c r="O53" s="29"/>
      <c r="P53" s="29"/>
      <c r="Q53" s="29"/>
      <c r="R53" s="29">
        <f t="shared" si="12"/>
        <v>3796319.29</v>
      </c>
      <c r="S53" s="29"/>
      <c r="T53" s="28"/>
    </row>
    <row r="54" spans="3:20" ht="31.5" x14ac:dyDescent="0.25">
      <c r="C54" s="9" t="s">
        <v>90</v>
      </c>
      <c r="D54" s="37">
        <v>2512868</v>
      </c>
      <c r="E54" s="37">
        <v>2512868</v>
      </c>
      <c r="F54" s="29">
        <v>0</v>
      </c>
      <c r="G54" s="29">
        <v>0</v>
      </c>
      <c r="H54" s="29">
        <v>0</v>
      </c>
      <c r="I54" s="29"/>
      <c r="J54" s="29"/>
      <c r="K54" s="29"/>
      <c r="L54" s="29"/>
      <c r="M54" s="29"/>
      <c r="N54" s="29"/>
      <c r="O54" s="29"/>
      <c r="P54" s="29"/>
      <c r="Q54" s="29"/>
      <c r="R54" s="29">
        <f t="shared" si="12"/>
        <v>0</v>
      </c>
      <c r="S54" s="29"/>
      <c r="T54" s="28"/>
    </row>
    <row r="55" spans="3:20" ht="15.75" x14ac:dyDescent="0.25">
      <c r="C55" s="9" t="s">
        <v>55</v>
      </c>
      <c r="D55" s="37">
        <v>1611671</v>
      </c>
      <c r="E55" s="37">
        <v>1611671</v>
      </c>
      <c r="F55" s="29">
        <v>0</v>
      </c>
      <c r="G55" s="29">
        <v>0</v>
      </c>
      <c r="H55" s="29">
        <v>0</v>
      </c>
      <c r="I55" s="29"/>
      <c r="J55" s="29"/>
      <c r="K55" s="29"/>
      <c r="L55" s="29"/>
      <c r="M55" s="29"/>
      <c r="N55" s="29"/>
      <c r="O55" s="29"/>
      <c r="P55" s="29"/>
      <c r="Q55" s="29"/>
      <c r="R55" s="29">
        <f t="shared" si="12"/>
        <v>0</v>
      </c>
      <c r="S55" s="29"/>
      <c r="T55" s="28"/>
    </row>
    <row r="56" spans="3:20" ht="31.5" x14ac:dyDescent="0.25">
      <c r="C56" s="9" t="s">
        <v>56</v>
      </c>
      <c r="D56" s="37">
        <v>30903018</v>
      </c>
      <c r="E56" s="37">
        <v>30903018</v>
      </c>
      <c r="F56" s="29">
        <v>0</v>
      </c>
      <c r="G56" s="29">
        <v>0</v>
      </c>
      <c r="H56" s="29">
        <v>0</v>
      </c>
      <c r="I56" s="29"/>
      <c r="J56" s="29"/>
      <c r="K56" s="29"/>
      <c r="L56" s="29"/>
      <c r="M56" s="29"/>
      <c r="N56" s="29"/>
      <c r="O56" s="29"/>
      <c r="P56" s="29"/>
      <c r="Q56" s="29"/>
      <c r="R56" s="29">
        <f t="shared" si="12"/>
        <v>0</v>
      </c>
      <c r="S56" s="29"/>
      <c r="T56" s="28"/>
    </row>
    <row r="57" spans="3:20" ht="17.25" customHeight="1" x14ac:dyDescent="0.25">
      <c r="C57" s="9" t="s">
        <v>57</v>
      </c>
      <c r="D57" s="37">
        <v>9729252</v>
      </c>
      <c r="E57" s="37">
        <v>9729252</v>
      </c>
      <c r="F57" s="29">
        <v>2090455.41</v>
      </c>
      <c r="G57" s="29">
        <v>1110680.68</v>
      </c>
      <c r="H57" s="29">
        <v>588631.36</v>
      </c>
      <c r="I57" s="29"/>
      <c r="J57" s="29"/>
      <c r="K57" s="29"/>
      <c r="L57" s="29"/>
      <c r="M57" s="29"/>
      <c r="N57" s="29"/>
      <c r="O57" s="29"/>
      <c r="P57" s="29"/>
      <c r="Q57" s="29"/>
      <c r="R57" s="29">
        <f t="shared" si="12"/>
        <v>3789767.4499999997</v>
      </c>
      <c r="S57" s="29"/>
      <c r="T57" s="28"/>
    </row>
    <row r="58" spans="3:20" ht="15.75" x14ac:dyDescent="0.25">
      <c r="C58" s="9" t="s">
        <v>58</v>
      </c>
      <c r="D58" s="37">
        <v>1834904</v>
      </c>
      <c r="E58" s="37">
        <v>1834904</v>
      </c>
      <c r="F58" s="29">
        <v>0</v>
      </c>
      <c r="G58" s="29">
        <v>0</v>
      </c>
      <c r="H58" s="29">
        <v>0</v>
      </c>
      <c r="I58" s="29"/>
      <c r="J58" s="29"/>
      <c r="K58" s="29"/>
      <c r="L58" s="29"/>
      <c r="M58" s="29"/>
      <c r="N58" s="29"/>
      <c r="O58" s="29"/>
      <c r="P58" s="29"/>
      <c r="Q58" s="29"/>
      <c r="R58" s="29">
        <f>SUM(F58:Q58)</f>
        <v>0</v>
      </c>
      <c r="S58" s="29"/>
      <c r="T58" s="28"/>
    </row>
    <row r="59" spans="3:20" ht="19.5" customHeight="1" x14ac:dyDescent="0.25">
      <c r="C59" s="9" t="s">
        <v>91</v>
      </c>
      <c r="D59" s="37">
        <v>0</v>
      </c>
      <c r="E59" s="37">
        <v>0</v>
      </c>
      <c r="F59" s="29">
        <v>0</v>
      </c>
      <c r="G59" s="29">
        <v>0</v>
      </c>
      <c r="H59" s="29">
        <v>61585</v>
      </c>
      <c r="I59" s="29"/>
      <c r="J59" s="29"/>
      <c r="K59" s="29"/>
      <c r="L59" s="29"/>
      <c r="M59" s="29"/>
      <c r="N59" s="29"/>
      <c r="O59" s="29"/>
      <c r="P59" s="29"/>
      <c r="Q59" s="29"/>
      <c r="R59" s="29">
        <f t="shared" si="12"/>
        <v>61585</v>
      </c>
      <c r="S59" s="29"/>
      <c r="T59" s="28"/>
    </row>
    <row r="60" spans="3:20" ht="17.25" customHeight="1" x14ac:dyDescent="0.25">
      <c r="C60" s="9" t="s">
        <v>59</v>
      </c>
      <c r="D60" s="37">
        <v>18911398</v>
      </c>
      <c r="E60" s="37">
        <v>18911398</v>
      </c>
      <c r="F60" s="29">
        <v>0</v>
      </c>
      <c r="G60" s="29">
        <v>0</v>
      </c>
      <c r="H60" s="29">
        <v>0</v>
      </c>
      <c r="I60" s="29"/>
      <c r="J60" s="29"/>
      <c r="K60" s="29"/>
      <c r="L60" s="29"/>
      <c r="M60" s="29"/>
      <c r="N60" s="29"/>
      <c r="O60" s="29"/>
      <c r="P60" s="29"/>
      <c r="Q60" s="29"/>
      <c r="R60" s="29">
        <f t="shared" si="12"/>
        <v>0</v>
      </c>
      <c r="S60" s="29"/>
      <c r="T60" s="28"/>
    </row>
    <row r="61" spans="3:20" ht="44.25" customHeight="1" x14ac:dyDescent="0.25">
      <c r="C61" s="9" t="s">
        <v>60</v>
      </c>
      <c r="D61" s="37">
        <v>247082</v>
      </c>
      <c r="E61" s="37">
        <v>247082</v>
      </c>
      <c r="F61" s="29">
        <v>0</v>
      </c>
      <c r="G61" s="29">
        <v>0</v>
      </c>
      <c r="H61" s="29">
        <v>0</v>
      </c>
      <c r="I61" s="29"/>
      <c r="J61" s="29"/>
      <c r="K61" s="29"/>
      <c r="L61" s="29"/>
      <c r="M61" s="29"/>
      <c r="N61" s="29"/>
      <c r="O61" s="29"/>
      <c r="P61" s="29"/>
      <c r="Q61" s="29"/>
      <c r="R61" s="29">
        <f t="shared" si="12"/>
        <v>0</v>
      </c>
      <c r="S61" s="29"/>
      <c r="T61" s="28"/>
    </row>
    <row r="62" spans="3:20" ht="15.75" x14ac:dyDescent="0.25">
      <c r="C62" s="8" t="s">
        <v>61</v>
      </c>
      <c r="D62" s="35">
        <f>D63+D64+D65</f>
        <v>161237405</v>
      </c>
      <c r="E62" s="35">
        <f>E63+E64+E65</f>
        <v>161237405</v>
      </c>
      <c r="F62" s="35">
        <f>F63+F64+F65</f>
        <v>1225</v>
      </c>
      <c r="G62" s="35">
        <f>G63+G64+G65</f>
        <v>0</v>
      </c>
      <c r="H62" s="35">
        <f>H63+H64+H65</f>
        <v>35087769.800000004</v>
      </c>
      <c r="I62" s="35">
        <f t="shared" ref="I62:J62" si="15">I63+I64+I65</f>
        <v>0</v>
      </c>
      <c r="J62" s="35">
        <f t="shared" si="15"/>
        <v>0</v>
      </c>
      <c r="K62" s="36">
        <v>0</v>
      </c>
      <c r="L62" s="36">
        <v>0</v>
      </c>
      <c r="M62" s="36">
        <v>0</v>
      </c>
      <c r="N62" s="26">
        <f t="shared" ref="N62:O62" si="16">SUM(N63)</f>
        <v>0</v>
      </c>
      <c r="O62" s="26">
        <f t="shared" si="16"/>
        <v>0</v>
      </c>
      <c r="P62" s="26">
        <f>SUM(P64)</f>
        <v>0</v>
      </c>
      <c r="Q62" s="26">
        <f>SUM(Q64)</f>
        <v>0</v>
      </c>
      <c r="R62" s="36">
        <f t="shared" si="12"/>
        <v>35088994.800000004</v>
      </c>
      <c r="S62" s="36"/>
      <c r="T62" s="28"/>
    </row>
    <row r="63" spans="3:20" ht="15.75" x14ac:dyDescent="0.25">
      <c r="C63" s="9" t="s">
        <v>62</v>
      </c>
      <c r="D63" s="37">
        <v>36194463</v>
      </c>
      <c r="E63" s="37">
        <v>36194463</v>
      </c>
      <c r="F63" s="29">
        <v>0</v>
      </c>
      <c r="G63" s="29">
        <v>0</v>
      </c>
      <c r="H63" s="29">
        <v>1768723.7</v>
      </c>
      <c r="I63" s="29"/>
      <c r="J63" s="29"/>
      <c r="K63" s="29"/>
      <c r="L63" s="29"/>
      <c r="M63" s="29"/>
      <c r="N63" s="29"/>
      <c r="O63" s="29"/>
      <c r="P63"/>
      <c r="Q63" s="29"/>
      <c r="R63" s="29">
        <f>SUM(F63:Q63)</f>
        <v>1768723.7</v>
      </c>
      <c r="S63" s="29"/>
      <c r="T63" s="28"/>
    </row>
    <row r="64" spans="3:20" ht="15.75" x14ac:dyDescent="0.25">
      <c r="C64" s="9" t="s">
        <v>63</v>
      </c>
      <c r="D64" s="37">
        <v>125042942</v>
      </c>
      <c r="E64" s="37">
        <v>125042942</v>
      </c>
      <c r="F64" s="29">
        <v>1225</v>
      </c>
      <c r="G64" s="29"/>
      <c r="H64" s="29">
        <v>33319046.100000001</v>
      </c>
      <c r="I64" s="29"/>
      <c r="J64" s="29"/>
      <c r="K64" s="29"/>
      <c r="L64" s="29"/>
      <c r="M64" s="29"/>
      <c r="N64" s="29"/>
      <c r="O64" s="29"/>
      <c r="P64" s="29"/>
      <c r="Q64" s="29"/>
      <c r="R64" s="29">
        <f t="shared" si="12"/>
        <v>33320271.100000001</v>
      </c>
      <c r="S64" s="29"/>
      <c r="T64" s="28"/>
    </row>
    <row r="65" spans="3:20" ht="15.75" x14ac:dyDescent="0.25">
      <c r="C65" s="9" t="s">
        <v>64</v>
      </c>
      <c r="D65" s="37">
        <v>0</v>
      </c>
      <c r="E65" s="37">
        <v>0</v>
      </c>
      <c r="F65" s="29">
        <v>0</v>
      </c>
      <c r="G65" s="29">
        <v>0</v>
      </c>
      <c r="H65" s="29"/>
      <c r="I65" s="29"/>
      <c r="J65" s="29"/>
      <c r="K65" s="29">
        <v>0</v>
      </c>
      <c r="L65" s="29"/>
      <c r="M65" s="29"/>
      <c r="N65" s="29"/>
      <c r="O65" s="29"/>
      <c r="P65" s="29"/>
      <c r="Q65" s="29"/>
      <c r="R65" s="29">
        <f t="shared" si="12"/>
        <v>0</v>
      </c>
      <c r="S65" s="29"/>
      <c r="T65" s="28"/>
    </row>
    <row r="66" spans="3:20" ht="31.5" x14ac:dyDescent="0.25">
      <c r="C66" s="8" t="s">
        <v>65</v>
      </c>
      <c r="D66" s="37">
        <v>0</v>
      </c>
      <c r="E66" s="37">
        <v>0</v>
      </c>
      <c r="F66" s="29">
        <v>0</v>
      </c>
      <c r="G66" s="29">
        <v>0</v>
      </c>
      <c r="H66" s="36">
        <v>0</v>
      </c>
      <c r="I66" s="36">
        <v>0</v>
      </c>
      <c r="J66" s="36">
        <v>0</v>
      </c>
      <c r="K66" s="29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29">
        <f t="shared" si="12"/>
        <v>0</v>
      </c>
      <c r="S66" s="29"/>
      <c r="T66" s="28"/>
    </row>
    <row r="67" spans="3:20" ht="15.75" x14ac:dyDescent="0.25">
      <c r="C67" s="9" t="s">
        <v>66</v>
      </c>
      <c r="D67" s="37">
        <v>0</v>
      </c>
      <c r="E67" s="37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/>
      <c r="R67" s="29">
        <f t="shared" si="12"/>
        <v>0</v>
      </c>
      <c r="S67" s="29"/>
      <c r="T67" s="28"/>
    </row>
    <row r="68" spans="3:20" ht="31.5" x14ac:dyDescent="0.25">
      <c r="C68" s="9" t="s">
        <v>67</v>
      </c>
      <c r="D68" s="37">
        <v>0</v>
      </c>
      <c r="E68" s="37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/>
      <c r="R68" s="29">
        <f t="shared" si="12"/>
        <v>0</v>
      </c>
      <c r="S68" s="29"/>
      <c r="T68" s="28"/>
    </row>
    <row r="69" spans="3:20" ht="15.75" x14ac:dyDescent="0.25">
      <c r="C69" s="8" t="s">
        <v>68</v>
      </c>
      <c r="D69" s="37">
        <v>0</v>
      </c>
      <c r="E69" s="37">
        <v>0</v>
      </c>
      <c r="F69" s="29">
        <v>0</v>
      </c>
      <c r="G69" s="29">
        <v>0</v>
      </c>
      <c r="H69" s="36">
        <v>0</v>
      </c>
      <c r="I69" s="36">
        <v>0</v>
      </c>
      <c r="J69" s="36">
        <v>0</v>
      </c>
      <c r="K69" s="29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29">
        <f t="shared" si="12"/>
        <v>0</v>
      </c>
      <c r="S69" s="29"/>
      <c r="T69" s="28"/>
    </row>
    <row r="70" spans="3:20" ht="15.75" x14ac:dyDescent="0.25">
      <c r="C70" s="9" t="s">
        <v>69</v>
      </c>
      <c r="D70" s="37">
        <v>0</v>
      </c>
      <c r="E70" s="37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/>
      <c r="R70" s="29">
        <f t="shared" si="12"/>
        <v>0</v>
      </c>
      <c r="S70" s="29"/>
      <c r="T70" s="28"/>
    </row>
    <row r="71" spans="3:20" ht="15.75" x14ac:dyDescent="0.25">
      <c r="C71" s="7" t="s">
        <v>70</v>
      </c>
      <c r="D71" s="37">
        <v>0</v>
      </c>
      <c r="E71" s="37">
        <v>0</v>
      </c>
      <c r="F71" s="29">
        <v>0</v>
      </c>
      <c r="G71" s="29">
        <v>0</v>
      </c>
      <c r="H71" s="36"/>
      <c r="I71" s="36"/>
      <c r="J71" s="36"/>
      <c r="K71" s="29">
        <v>0</v>
      </c>
      <c r="L71" s="36">
        <v>0</v>
      </c>
      <c r="M71" s="36"/>
      <c r="N71" s="36"/>
      <c r="O71" s="36"/>
      <c r="P71" s="36"/>
      <c r="Q71" s="36"/>
      <c r="R71" s="29">
        <f t="shared" si="12"/>
        <v>0</v>
      </c>
      <c r="S71" s="29"/>
      <c r="T71" s="28"/>
    </row>
    <row r="72" spans="3:20" ht="15.75" x14ac:dyDescent="0.25">
      <c r="C72" s="8" t="s">
        <v>71</v>
      </c>
      <c r="D72" s="37">
        <v>0</v>
      </c>
      <c r="E72" s="37">
        <v>0</v>
      </c>
      <c r="F72" s="29">
        <v>0</v>
      </c>
      <c r="G72" s="29">
        <v>0</v>
      </c>
      <c r="H72" s="36">
        <v>0</v>
      </c>
      <c r="I72" s="36"/>
      <c r="J72" s="29">
        <v>0</v>
      </c>
      <c r="K72" s="29">
        <v>0</v>
      </c>
      <c r="L72" s="36">
        <v>0</v>
      </c>
      <c r="M72" s="29">
        <v>0</v>
      </c>
      <c r="N72" s="36">
        <v>0</v>
      </c>
      <c r="O72" s="36">
        <v>0</v>
      </c>
      <c r="P72" s="29">
        <v>0</v>
      </c>
      <c r="Q72" s="36">
        <v>0</v>
      </c>
      <c r="R72" s="29">
        <f t="shared" si="12"/>
        <v>0</v>
      </c>
      <c r="S72" s="29"/>
      <c r="T72" s="28"/>
    </row>
    <row r="73" spans="3:20" ht="15.75" x14ac:dyDescent="0.25">
      <c r="C73" s="9" t="s">
        <v>72</v>
      </c>
      <c r="D73" s="39">
        <v>0</v>
      </c>
      <c r="E73" s="37">
        <v>0</v>
      </c>
      <c r="F73" s="29">
        <v>0</v>
      </c>
      <c r="G73" s="29">
        <v>0</v>
      </c>
      <c r="H73" s="29"/>
      <c r="I73" s="29"/>
      <c r="J73" s="29"/>
      <c r="K73" s="29">
        <v>0</v>
      </c>
      <c r="L73" s="29"/>
      <c r="M73" s="29"/>
      <c r="N73" s="29"/>
      <c r="O73" s="29"/>
      <c r="P73" s="29"/>
      <c r="Q73" s="29"/>
      <c r="R73" s="29">
        <f t="shared" si="12"/>
        <v>0</v>
      </c>
      <c r="S73" s="29"/>
      <c r="T73" s="28"/>
    </row>
    <row r="74" spans="3:20" ht="23.25" customHeight="1" x14ac:dyDescent="0.25">
      <c r="C74" s="9" t="s">
        <v>73</v>
      </c>
      <c r="D74" s="39">
        <v>0</v>
      </c>
      <c r="E74" s="39">
        <v>0</v>
      </c>
      <c r="F74" s="29">
        <v>0</v>
      </c>
      <c r="G74" s="29">
        <v>0</v>
      </c>
      <c r="H74" s="29"/>
      <c r="I74" s="29"/>
      <c r="J74" s="29"/>
      <c r="K74" s="29">
        <v>0</v>
      </c>
      <c r="L74" s="29"/>
      <c r="M74" s="29"/>
      <c r="N74" s="29"/>
      <c r="O74" s="29"/>
      <c r="P74" s="29"/>
      <c r="Q74" s="29"/>
      <c r="R74" s="29">
        <f t="shared" si="12"/>
        <v>0</v>
      </c>
      <c r="S74" s="29"/>
      <c r="T74" s="28"/>
    </row>
    <row r="75" spans="3:20" ht="15.75" x14ac:dyDescent="0.25">
      <c r="C75" s="8" t="s">
        <v>74</v>
      </c>
      <c r="D75" s="38">
        <f>D76+D77</f>
        <v>10545000</v>
      </c>
      <c r="E75" s="38">
        <f>E76+E77</f>
        <v>10545000</v>
      </c>
      <c r="F75" s="38">
        <f>+F76+F77</f>
        <v>4136915.97</v>
      </c>
      <c r="G75" s="38">
        <f t="shared" ref="G75:J75" si="17">G76+G77</f>
        <v>0</v>
      </c>
      <c r="H75" s="38">
        <f t="shared" si="17"/>
        <v>0</v>
      </c>
      <c r="I75" s="38">
        <f t="shared" si="17"/>
        <v>0</v>
      </c>
      <c r="J75" s="38">
        <f t="shared" si="17"/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f t="shared" si="12"/>
        <v>4136915.97</v>
      </c>
      <c r="S75" s="36"/>
      <c r="T75" s="28"/>
    </row>
    <row r="76" spans="3:20" ht="15.75" x14ac:dyDescent="0.25">
      <c r="C76" s="9" t="s">
        <v>75</v>
      </c>
      <c r="D76" s="39">
        <v>10545000</v>
      </c>
      <c r="E76" s="39">
        <v>10545000</v>
      </c>
      <c r="F76" s="4">
        <f>4010615.97+90200+36100</f>
        <v>4136915.97</v>
      </c>
      <c r="G76" s="4"/>
      <c r="H76" s="4"/>
      <c r="I76" s="4"/>
      <c r="K76" s="4"/>
      <c r="L76" s="4"/>
      <c r="M76" s="4"/>
      <c r="N76" s="4"/>
      <c r="O76" s="4"/>
      <c r="P76" s="4"/>
      <c r="Q76" s="4"/>
      <c r="R76" s="29">
        <f t="shared" si="12"/>
        <v>4136915.97</v>
      </c>
      <c r="S76" s="29"/>
      <c r="T76" s="28"/>
    </row>
    <row r="77" spans="3:20" ht="15.75" x14ac:dyDescent="0.25">
      <c r="C77" s="9" t="s">
        <v>76</v>
      </c>
      <c r="D77" s="13">
        <v>0</v>
      </c>
      <c r="E77" s="13">
        <v>0</v>
      </c>
      <c r="F77" s="4">
        <v>0</v>
      </c>
      <c r="G77" s="4"/>
      <c r="H77" s="4"/>
      <c r="I77" s="4"/>
      <c r="K77" s="4"/>
      <c r="L77" s="4"/>
      <c r="M77" s="4"/>
      <c r="N77" s="4"/>
      <c r="O77" s="4"/>
      <c r="P77" s="4"/>
      <c r="Q77" s="4"/>
      <c r="R77" s="4"/>
      <c r="S77" s="29"/>
      <c r="T77" s="28"/>
    </row>
    <row r="78" spans="3:20" ht="15.75" x14ac:dyDescent="0.25">
      <c r="C78" s="8" t="s">
        <v>77</v>
      </c>
      <c r="D78" s="12">
        <f>D79</f>
        <v>0</v>
      </c>
      <c r="E78" s="12">
        <f>E79</f>
        <v>0</v>
      </c>
      <c r="F78" s="4"/>
      <c r="G78" s="4"/>
      <c r="H78" s="4"/>
      <c r="I78" s="4"/>
      <c r="K78" s="4"/>
      <c r="L78" s="4"/>
      <c r="M78" s="4"/>
      <c r="N78" s="4"/>
      <c r="O78" s="4"/>
      <c r="P78" s="4"/>
      <c r="Q78" s="4"/>
      <c r="R78" s="4"/>
      <c r="S78" s="4"/>
      <c r="T78" s="28"/>
    </row>
    <row r="79" spans="3:20" ht="15.75" x14ac:dyDescent="0.25">
      <c r="C79" s="9" t="s">
        <v>78</v>
      </c>
      <c r="D79" s="13">
        <v>0</v>
      </c>
      <c r="E79" s="13">
        <v>0</v>
      </c>
      <c r="F79" s="10">
        <v>0</v>
      </c>
      <c r="G79" s="10">
        <v>0</v>
      </c>
      <c r="H79" s="10"/>
      <c r="I79" s="10"/>
      <c r="J79" s="10"/>
      <c r="K79" s="10">
        <v>0</v>
      </c>
      <c r="L79" s="10"/>
      <c r="M79" s="10"/>
      <c r="N79" s="10"/>
      <c r="O79" s="10"/>
      <c r="P79" s="10"/>
      <c r="Q79" s="10"/>
      <c r="R79" s="10">
        <v>0</v>
      </c>
      <c r="S79" s="10"/>
      <c r="T79" s="28"/>
    </row>
    <row r="80" spans="3:20" ht="16.5" thickBot="1" x14ac:dyDescent="0.3">
      <c r="C80" s="14" t="s">
        <v>92</v>
      </c>
      <c r="D80" s="15">
        <f>D10+D16+D26+D36+D52+D62+D75</f>
        <v>1759638498</v>
      </c>
      <c r="E80" s="15">
        <f>+E75+E62+E52+E36+E26+E16+E10</f>
        <v>1759638498</v>
      </c>
      <c r="F80" s="15">
        <f>F10+F16+F26+F36+F52+F62+F75</f>
        <v>123645178.65999998</v>
      </c>
      <c r="G80" s="15">
        <f>G10+G16+G26+G36+G52+G62+G75</f>
        <v>110248264.59</v>
      </c>
      <c r="H80" s="15">
        <f t="shared" ref="H80:M80" si="18">H10+H16+H26+H36+H52+H62+H75</f>
        <v>144099265.37999997</v>
      </c>
      <c r="I80" s="15">
        <f t="shared" si="18"/>
        <v>0</v>
      </c>
      <c r="J80" s="15">
        <f t="shared" si="18"/>
        <v>0</v>
      </c>
      <c r="K80" s="15">
        <f t="shared" si="18"/>
        <v>0</v>
      </c>
      <c r="L80" s="15">
        <f t="shared" si="18"/>
        <v>0</v>
      </c>
      <c r="M80" s="15">
        <f t="shared" si="18"/>
        <v>0</v>
      </c>
      <c r="N80" s="15">
        <f>+N75+N62+N52+N36+N26+N16+N10</f>
        <v>0</v>
      </c>
      <c r="O80" s="15">
        <f t="shared" ref="O80:P80" si="19">+O75+O62+O52+O36+O26+O16+O10</f>
        <v>0</v>
      </c>
      <c r="P80" s="15">
        <f t="shared" si="19"/>
        <v>0</v>
      </c>
      <c r="Q80" s="15">
        <f>+Q75+Q62+Q52+Q36+Q26+Q16+Q10</f>
        <v>0</v>
      </c>
      <c r="R80" s="15">
        <f>+R75+R62+R52+R36+R26+R16+R10</f>
        <v>377992708.63</v>
      </c>
      <c r="S80" s="43"/>
      <c r="T80" s="28"/>
    </row>
    <row r="81" spans="3:19" ht="48.75" customHeight="1" thickBot="1" x14ac:dyDescent="0.4">
      <c r="C81" s="16" t="s">
        <v>93</v>
      </c>
      <c r="E81" s="17"/>
      <c r="F81" s="18"/>
      <c r="G81" s="18"/>
      <c r="H81" s="18"/>
      <c r="I81" s="18"/>
      <c r="J81" s="18"/>
      <c r="K81" s="18"/>
      <c r="L81" s="17"/>
      <c r="M81" s="17"/>
      <c r="P81"/>
      <c r="Q81"/>
      <c r="R81" s="11"/>
      <c r="S81" s="11"/>
    </row>
    <row r="82" spans="3:19" ht="66.75" customHeight="1" thickBot="1" x14ac:dyDescent="0.4">
      <c r="C82" s="19" t="s">
        <v>94</v>
      </c>
      <c r="D82" s="20"/>
      <c r="E82" s="4"/>
      <c r="F82" s="17"/>
      <c r="G82" s="17"/>
      <c r="H82" s="17"/>
      <c r="I82" s="17"/>
      <c r="J82" s="17"/>
      <c r="K82" s="17"/>
      <c r="L82" s="17"/>
      <c r="M82" s="17"/>
      <c r="P82"/>
      <c r="Q82"/>
    </row>
    <row r="83" spans="3:19" ht="126.75" customHeight="1" thickBot="1" x14ac:dyDescent="0.4">
      <c r="C83" s="16" t="s">
        <v>95</v>
      </c>
      <c r="I83" s="4"/>
      <c r="K83" s="44"/>
      <c r="P83"/>
      <c r="Q83"/>
    </row>
    <row r="84" spans="3:19" ht="39" customHeight="1" x14ac:dyDescent="0.35">
      <c r="C84" s="6" t="s">
        <v>96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/>
    </row>
    <row r="85" spans="3:19" x14ac:dyDescent="0.35"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/>
    </row>
  </sheetData>
  <mergeCells count="10">
    <mergeCell ref="C85:P85"/>
    <mergeCell ref="C1:R1"/>
    <mergeCell ref="C2:R2"/>
    <mergeCell ref="C3:R3"/>
    <mergeCell ref="C4:R4"/>
    <mergeCell ref="C5:R5"/>
    <mergeCell ref="C7:C8"/>
    <mergeCell ref="D7:D8"/>
    <mergeCell ref="E7:E8"/>
    <mergeCell ref="F7:R7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rowBreaks count="1" manualBreakCount="1">
    <brk id="43" max="18" man="1"/>
  </rowBreaks>
  <ignoredErrors>
    <ignoredError sqref="O10:Q10 Q16 Q26 Q36 O52:Q52 H10:M10 H16:M16 H26:N26 H36:M36 R11:R75 R77:R79" formulaRange="1"/>
    <ignoredError sqref="F75 E36 E8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Presup. Aprobado-Ejec OAI (2)</vt:lpstr>
      <vt:lpstr>'Presup. Aprobado-Ejec OAI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ESTHER HERNANDEZ MUNOZ</dc:creator>
  <cp:lastModifiedBy>MOISES ISSAIAS RICHARSON CAMPUSANO</cp:lastModifiedBy>
  <cp:lastPrinted>2025-04-11T15:31:54Z</cp:lastPrinted>
  <dcterms:created xsi:type="dcterms:W3CDTF">2022-08-17T15:37:08Z</dcterms:created>
  <dcterms:modified xsi:type="dcterms:W3CDTF">2025-04-11T15:52:48Z</dcterms:modified>
</cp:coreProperties>
</file>