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070103\Desktop\INGRESOS Y ERGRESOS Y EJECUCION PRESUPUESTARIA\"/>
    </mc:Choice>
  </mc:AlternateContent>
  <bookViews>
    <workbookView xWindow="0" yWindow="0" windowWidth="19200" windowHeight="10095"/>
  </bookViews>
  <sheets>
    <sheet name="EJECUCION PRESUPUESTARIA 2025" sheetId="1" r:id="rId1"/>
  </sheets>
  <definedNames>
    <definedName name="_xlnm._FilterDatabase" localSheetId="0" hidden="1">'EJECUCION PRESUPUESTARIA 2025'!$A$2:$A$98</definedName>
    <definedName name="_xlnm.Print_Area" localSheetId="0">'EJECUCION PRESUPUESTARIA 2025'!$A$2:$N$98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H44" i="1" l="1"/>
  <c r="H36" i="1"/>
  <c r="D70" i="1"/>
  <c r="E70" i="1"/>
  <c r="F70" i="1"/>
  <c r="G70" i="1"/>
  <c r="H70" i="1"/>
  <c r="I70" i="1"/>
  <c r="C70" i="1"/>
  <c r="D67" i="1"/>
  <c r="E67" i="1"/>
  <c r="F67" i="1"/>
  <c r="G67" i="1"/>
  <c r="H67" i="1"/>
  <c r="I67" i="1"/>
  <c r="J67" i="1"/>
  <c r="C67" i="1"/>
  <c r="G62" i="1"/>
  <c r="H62" i="1"/>
  <c r="D83" i="1" l="1"/>
  <c r="E83" i="1"/>
  <c r="F83" i="1"/>
  <c r="G83" i="1"/>
  <c r="H83" i="1"/>
  <c r="I83" i="1"/>
  <c r="J83" i="1"/>
  <c r="K83" i="1"/>
  <c r="L83" i="1"/>
  <c r="M83" i="1"/>
  <c r="N83" i="1"/>
  <c r="D79" i="1"/>
  <c r="E79" i="1"/>
  <c r="F79" i="1"/>
  <c r="G79" i="1"/>
  <c r="H79" i="1"/>
  <c r="I79" i="1"/>
  <c r="J79" i="1"/>
  <c r="K79" i="1"/>
  <c r="L79" i="1"/>
  <c r="M79" i="1"/>
  <c r="N79" i="1"/>
  <c r="E62" i="1"/>
  <c r="C44" i="1"/>
  <c r="C52" i="1"/>
  <c r="G36" i="1"/>
  <c r="D44" i="1"/>
  <c r="G44" i="1"/>
  <c r="I44" i="1"/>
  <c r="J44" i="1"/>
  <c r="K44" i="1"/>
  <c r="L44" i="1"/>
  <c r="M44" i="1"/>
  <c r="N44" i="1"/>
  <c r="D36" i="1"/>
  <c r="E36" i="1"/>
  <c r="F36" i="1"/>
  <c r="C36" i="1"/>
  <c r="G45" i="1"/>
  <c r="F45" i="1"/>
  <c r="F44" i="1" s="1"/>
  <c r="D62" i="1"/>
  <c r="C62" i="1"/>
  <c r="K70" i="1"/>
  <c r="J70" i="1"/>
  <c r="L70" i="1"/>
  <c r="M70" i="1"/>
  <c r="N70" i="1"/>
  <c r="K67" i="1"/>
  <c r="B67" i="1" s="1"/>
  <c r="L67" i="1"/>
  <c r="M67" i="1"/>
  <c r="N67" i="1"/>
  <c r="N62" i="1"/>
  <c r="F62" i="1"/>
  <c r="I62" i="1"/>
  <c r="J62" i="1"/>
  <c r="K62" i="1"/>
  <c r="L62" i="1"/>
  <c r="M62" i="1"/>
  <c r="E45" i="1"/>
  <c r="E44" i="1" s="1"/>
  <c r="B44" i="1" l="1"/>
  <c r="B62" i="1"/>
  <c r="C83" i="1"/>
  <c r="N76" i="1"/>
  <c r="M76" i="1" s="1"/>
  <c r="L76" i="1" s="1"/>
  <c r="K76" i="1" s="1"/>
  <c r="J76" i="1" s="1"/>
  <c r="I76" i="1" s="1"/>
  <c r="H76" i="1" s="1"/>
  <c r="G76" i="1" s="1"/>
  <c r="F76" i="1" s="1"/>
  <c r="E76" i="1" s="1"/>
  <c r="D76" i="1" s="1"/>
  <c r="C76" i="1" s="1"/>
  <c r="I36" i="1"/>
  <c r="J36" i="1"/>
  <c r="K36" i="1"/>
  <c r="L36" i="1"/>
  <c r="M36" i="1"/>
  <c r="N36" i="1"/>
  <c r="D52" i="1"/>
  <c r="F52" i="1"/>
  <c r="G52" i="1"/>
  <c r="H52" i="1"/>
  <c r="J52" i="1"/>
  <c r="K52" i="1"/>
  <c r="L52" i="1"/>
  <c r="M52" i="1"/>
  <c r="N52" i="1"/>
  <c r="D26" i="1"/>
  <c r="D16" i="1"/>
  <c r="D10" i="1"/>
  <c r="B36" i="1" l="1"/>
  <c r="C80" i="1"/>
  <c r="C24" i="1"/>
  <c r="C79" i="1" l="1"/>
  <c r="C85" i="1" s="1"/>
  <c r="C26" i="1"/>
  <c r="C16" i="1"/>
  <c r="C10" i="1"/>
  <c r="B85" i="1" l="1"/>
  <c r="B84" i="1"/>
  <c r="B82" i="1"/>
  <c r="B81" i="1"/>
  <c r="B80" i="1"/>
  <c r="B78" i="1"/>
  <c r="B77" i="1"/>
  <c r="B73" i="1"/>
  <c r="B72" i="1"/>
  <c r="B71" i="1"/>
  <c r="B70" i="1"/>
  <c r="B69" i="1"/>
  <c r="B68" i="1"/>
  <c r="B66" i="1"/>
  <c r="B65" i="1"/>
  <c r="B64" i="1"/>
  <c r="B63" i="1"/>
  <c r="B60" i="1"/>
  <c r="B59" i="1"/>
  <c r="B58" i="1"/>
  <c r="B57" i="1"/>
  <c r="B56" i="1"/>
  <c r="B55" i="1"/>
  <c r="B54" i="1"/>
  <c r="B53" i="1"/>
  <c r="B51" i="1"/>
  <c r="B50" i="1"/>
  <c r="B49" i="1"/>
  <c r="B48" i="1"/>
  <c r="B47" i="1"/>
  <c r="B46" i="1"/>
  <c r="B45" i="1"/>
  <c r="B43" i="1"/>
  <c r="B42" i="1"/>
  <c r="B41" i="1"/>
  <c r="B40" i="1"/>
  <c r="B39" i="1"/>
  <c r="B38" i="1"/>
  <c r="B37" i="1"/>
  <c r="B35" i="1"/>
  <c r="B34" i="1"/>
  <c r="B33" i="1"/>
  <c r="B32" i="1"/>
  <c r="B31" i="1"/>
  <c r="B30" i="1"/>
  <c r="B29" i="1"/>
  <c r="B28" i="1"/>
  <c r="B27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  <c r="B10" i="1" l="1"/>
  <c r="N26" i="1" l="1"/>
  <c r="N16" i="1"/>
  <c r="N10" i="1"/>
  <c r="M26" i="1" l="1"/>
  <c r="M16" i="1"/>
  <c r="M10" i="1"/>
  <c r="M74" i="1" l="1"/>
  <c r="M87" i="1" s="1"/>
  <c r="L26" i="1" l="1"/>
  <c r="L16" i="1"/>
  <c r="L10" i="1"/>
  <c r="L74" i="1" l="1"/>
  <c r="L87" i="1" s="1"/>
  <c r="E52" i="1" l="1"/>
  <c r="B52" i="1" s="1"/>
  <c r="E26" i="1"/>
  <c r="F26" i="1"/>
  <c r="G26" i="1"/>
  <c r="H26" i="1"/>
  <c r="I26" i="1"/>
  <c r="J26" i="1"/>
  <c r="K26" i="1"/>
  <c r="K16" i="1"/>
  <c r="J16" i="1"/>
  <c r="I16" i="1"/>
  <c r="H16" i="1"/>
  <c r="G16" i="1"/>
  <c r="E16" i="1"/>
  <c r="D74" i="1"/>
  <c r="D87" i="1" s="1"/>
  <c r="F16" i="1"/>
  <c r="E10" i="1"/>
  <c r="F10" i="1"/>
  <c r="G10" i="1"/>
  <c r="H10" i="1"/>
  <c r="I10" i="1"/>
  <c r="J10" i="1"/>
  <c r="K10" i="1"/>
  <c r="F74" i="1" l="1"/>
  <c r="E74" i="1"/>
  <c r="B16" i="1"/>
  <c r="B26" i="1"/>
  <c r="I74" i="1"/>
  <c r="I87" i="1" s="1"/>
  <c r="J74" i="1"/>
  <c r="J87" i="1" s="1"/>
  <c r="G74" i="1"/>
  <c r="G87" i="1" s="1"/>
  <c r="E87" i="1"/>
  <c r="H74" i="1"/>
  <c r="H87" i="1" s="1"/>
  <c r="F87" i="1"/>
  <c r="K74" i="1"/>
  <c r="K87" i="1" s="1"/>
  <c r="B83" i="1" l="1"/>
  <c r="N74" i="1"/>
  <c r="B76" i="1" l="1"/>
  <c r="B79" i="1"/>
  <c r="N87" i="1"/>
  <c r="C74" i="1" l="1"/>
  <c r="C87" i="1" l="1"/>
  <c r="B87" i="1" s="1"/>
  <c r="B74" i="1"/>
</calcChain>
</file>

<file path=xl/sharedStrings.xml><?xml version="1.0" encoding="utf-8"?>
<sst xmlns="http://schemas.openxmlformats.org/spreadsheetml/2006/main" count="106" uniqueCount="106">
  <si>
    <t xml:space="preserve">Autoridad Portuaria Dominicana 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</si>
  <si>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</si>
  <si>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</si>
  <si>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</si>
  <si>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</si>
  <si>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</si>
  <si>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</si>
  <si>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</si>
  <si>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</si>
  <si>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</si>
  <si>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</si>
  <si>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</si>
  <si>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</si>
  <si>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</si>
  <si>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</si>
  <si>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</si>
  <si>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</si>
  <si>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</si>
  <si>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</si>
  <si>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</si>
  <si>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</si>
  <si>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</si>
  <si>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</si>
  <si>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</si>
  <si>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</si>
  <si>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</si>
  <si>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</si>
  <si>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</si>
  <si>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</si>
  <si>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</si>
  <si>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</si>
  <si>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</si>
  <si>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</si>
  <si>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</si>
  <si>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</si>
  <si>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</si>
  <si>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</si>
  <si>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</si>
  <si>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</si>
  <si>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</si>
  <si>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</si>
  <si>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</si>
  <si>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</si>
  <si>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</si>
  <si>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</si>
  <si>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</si>
  <si>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</si>
  <si>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</si>
  <si>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</si>
  <si>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</si>
  <si>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</si>
  <si>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</si>
  <si>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</si>
  <si>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</si>
  <si>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</si>
  <si>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</si>
  <si>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</si>
  <si>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</si>
  <si>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</si>
  <si>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</si>
  <si>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</si>
  <si>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</si>
  <si>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</si>
  <si>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</si>
  <si>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</si>
  <si>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</si>
  <si>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</si>
  <si>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</si>
  <si>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</si>
  <si>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</si>
  <si>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</si>
  <si>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</si>
  <si>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</si>
  <si>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</si>
  <si>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</si>
  <si>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</si>
  <si>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</si>
  <si>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</si>
  <si>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</si>
  <si>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</si>
  <si>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</si>
  <si>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</si>
  <si>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</si>
  <si>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</si>
  <si>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</si>
  <si>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</si>
  <si>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</si>
  <si>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</si>
  <si>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</si>
  <si>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</si>
  <si>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4.2.3 - DISMINUCIÓN DE PRESTAMO INTERNO A CORTO PLAZO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</si>
  <si>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</si>
  <si>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</si>
  <si>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</si>
  <si>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</si>
  <si>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Fecha de registro: hasta el [día] de [mes] del [año]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</si>
  <si>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</si>
  <si>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</si>
  <si>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</si>
  <si>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objetar del gasto al nivel de cuenta. </t>
  </si>
  <si>
    <t>4. Fecha de imputación: último día del mes analizado</t>
  </si>
  <si>
    <t>5. Fecha de registro: el día 10 del mes siguiente al mes analizado</t>
  </si>
  <si>
    <t xml:space="preserve"> </t>
  </si>
  <si>
    <t>Año 2025</t>
  </si>
  <si>
    <t>Fuente: Sistema de Gestión Financiera (SIGEF)</t>
  </si>
  <si>
    <t>Fecha de imputación: hasta el 31 de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</si>
</sst>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5" fontId="8" fillId="0" borderId="0" xfId="2" applyNumberFormat="1" applyFont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wrapText="1"/>
    </xf>
    <xf numFmtId="165" fontId="4" fillId="0" borderId="0" xfId="0" applyNumberFormat="1" applyFont="1"/>
    <xf numFmtId="0" fontId="10" fillId="0" borderId="0" xfId="0" applyFont="1"/>
    <xf numFmtId="164" fontId="8" fillId="0" borderId="0" xfId="1" applyFont="1" applyBorder="1" applyAlignment="1">
      <alignment horizontal="center"/>
    </xf>
    <xf numFmtId="164" fontId="8" fillId="0" borderId="0" xfId="1" applyFont="1" applyFill="1" applyBorder="1" applyAlignment="1">
      <alignment horizontal="center" vertical="center"/>
    </xf>
    <xf numFmtId="164" fontId="8" fillId="0" borderId="0" xfId="1" applyFont="1" applyBorder="1" applyAlignment="1">
      <alignment horizontal="center" vertical="center"/>
    </xf>
    <xf numFmtId="164" fontId="8" fillId="0" borderId="0" xfId="1" applyFont="1" applyBorder="1" applyAlignment="1">
      <alignment horizontal="right" vertical="center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5" fillId="0" borderId="0" xfId="1" applyFont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left" vertical="center"/>
    </xf>
    <xf numFmtId="165" fontId="4" fillId="0" borderId="0" xfId="1" applyNumberFormat="1" applyFont="1" applyBorder="1" applyAlignment="1">
      <alignment horizontal="left" vertical="center"/>
    </xf>
    <xf numFmtId="165" fontId="4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Border="1"/>
    <xf numFmtId="164" fontId="4" fillId="0" borderId="0" xfId="1" applyFont="1" applyBorder="1" applyAlignment="1">
      <alignment horizontal="left" vertical="center"/>
    </xf>
    <xf numFmtId="165" fontId="5" fillId="3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 applyBorder="1" applyAlignment="1">
      <alignment horizontal="left" vertical="center"/>
    </xf>
    <xf numFmtId="165" fontId="5" fillId="3" borderId="0" xfId="0" applyNumberFormat="1" applyFont="1" applyFill="1" applyAlignment="1">
      <alignment horizontal="left" vertical="center" wrapText="1"/>
    </xf>
    <xf numFmtId="165" fontId="4" fillId="0" borderId="0" xfId="0" applyNumberFormat="1" applyFont="1" applyAlignment="1">
      <alignment horizontal="center" vertical="top"/>
    </xf>
    <xf numFmtId="165" fontId="4" fillId="0" borderId="0" xfId="1" applyNumberFormat="1" applyFont="1" applyFill="1" applyBorder="1" applyAlignment="1">
      <alignment horizontal="center" vertical="top" wrapText="1"/>
    </xf>
    <xf numFmtId="165" fontId="4" fillId="0" borderId="0" xfId="1" applyNumberFormat="1" applyFont="1" applyFill="1" applyBorder="1" applyAlignment="1">
      <alignment horizontal="center" vertical="top"/>
    </xf>
    <xf numFmtId="165" fontId="4" fillId="0" borderId="0" xfId="0" applyNumberFormat="1" applyFont="1" applyAlignment="1">
      <alignment horizontal="right" vertical="center"/>
    </xf>
    <xf numFmtId="165" fontId="4" fillId="0" borderId="0" xfId="1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4" fillId="0" borderId="0" xfId="1" applyFont="1" applyBorder="1" applyAlignment="1">
      <alignment horizontal="center"/>
    </xf>
    <xf numFmtId="165" fontId="5" fillId="2" borderId="0" xfId="2" applyNumberFormat="1" applyFont="1" applyFill="1" applyBorder="1" applyAlignment="1">
      <alignment horizontal="center" vertical="center" wrapText="1"/>
    </xf>
    <xf numFmtId="165" fontId="5" fillId="0" borderId="0" xfId="1" applyNumberFormat="1" applyFont="1" applyBorder="1"/>
    <xf numFmtId="165" fontId="4" fillId="0" borderId="0" xfId="0" applyNumberFormat="1" applyFont="1" applyAlignment="1">
      <alignment horizontal="center" readingOrder="1"/>
    </xf>
    <xf numFmtId="165" fontId="5" fillId="0" borderId="0" xfId="1" applyNumberFormat="1" applyFont="1" applyBorder="1" applyAlignment="1">
      <alignment horizontal="center" readingOrder="1"/>
    </xf>
    <xf numFmtId="0" fontId="5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165" fontId="5" fillId="4" borderId="0" xfId="1" applyNumberFormat="1" applyFont="1" applyFill="1" applyBorder="1" applyAlignment="1">
      <alignment horizontal="left" vertical="center"/>
    </xf>
    <xf numFmtId="165" fontId="5" fillId="5" borderId="0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165" fontId="5" fillId="3" borderId="0" xfId="0" applyNumberFormat="1" applyFont="1" applyFill="1" applyAlignment="1">
      <alignment horizontal="left" vertical="center"/>
    </xf>
    <xf numFmtId="165" fontId="5" fillId="0" borderId="0" xfId="1" applyNumberFormat="1" applyFont="1"/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766764</xdr:colOff>
      <xdr:row>2</xdr:row>
      <xdr:rowOff>8021</xdr:rowOff>
    </xdr:from>
    <xdr:to>
      <xdr:col>0</xdr:col>
      <xdr:colOff>3476625</xdr:colOff>
      <xdr:row>6</xdr:row>
      <xdr:rowOff>128587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4" y="293771"/>
          <a:ext cx="2709861" cy="1301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809625</xdr:colOff>
      <xdr:row>2</xdr:row>
      <xdr:rowOff>172740</xdr:rowOff>
    </xdr:from>
    <xdr:to>
      <xdr:col>13</xdr:col>
      <xdr:colOff>41418</xdr:colOff>
      <xdr:row>6</xdr:row>
      <xdr:rowOff>80962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28336875" y="458490"/>
          <a:ext cx="1481264" cy="10893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354347</xdr:colOff>
      <xdr:row>92</xdr:row>
      <xdr:rowOff>5522</xdr:rowOff>
    </xdr:from>
    <xdr:to>
      <xdr:col>10</xdr:col>
      <xdr:colOff>56228</xdr:colOff>
      <xdr:row>96</xdr:row>
      <xdr:rowOff>347382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6DFEC93F-2760-4304-A04E-2878A1C11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9582" y="18103022"/>
          <a:ext cx="2850734" cy="1529684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91</xdr:row>
      <xdr:rowOff>257735</xdr:rowOff>
    </xdr:from>
    <xdr:ext cx="4339297" cy="1862418"/>
    <xdr:pic>
      <xdr:nvPicPr>
        <xdr:cNvPr id="7" name="Imagen 6">
          <a:extLst>
            <a:ext uri="{FF2B5EF4-FFF2-40B4-BE49-F238E27FC236}">
              <a16:creationId xmlns="" xmlns:a16="http://schemas.microsoft.com/office/drawing/2014/main" id="{3A4A7A13-EE00-450A-9F88-77F213249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1118" y="17996647"/>
          <a:ext cx="4339297" cy="1862418"/>
        </a:xfrm>
        <a:prstGeom prst="rect">
          <a:avLst/>
        </a:prstGeom>
      </xdr:spPr>
    </xdr:pic>
    <xdr:clientData/>
  </xdr:oneCellAnchor>
  <xdr:twoCellAnchor>
    <xdr:from>
      <xdr:col>7</xdr:col>
      <xdr:colOff>365553</xdr:colOff>
      <xdr:row>91</xdr:row>
      <xdr:rowOff>173610</xdr:rowOff>
    </xdr:from>
    <xdr:to>
      <xdr:col>11</xdr:col>
      <xdr:colOff>1064559</xdr:colOff>
      <xdr:row>96</xdr:row>
      <xdr:rowOff>526676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pSpPr/>
      </xdr:nvGrpSpPr>
      <xdr:grpSpPr>
        <a:xfrm>
          <a:off x="11100788" y="17912522"/>
          <a:ext cx="4890006" cy="1899478"/>
          <a:chOff x="0" y="0"/>
          <a:chExt cx="3032125" cy="139065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11" name="Imagen 10" descr="Imagen que contiene Círculo&#10;&#10;Descripción generada automáticamente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T98"/>
  <sheetViews>
    <sheetView showGridLines="0" tabSelected="1" view="pageBreakPreview" topLeftCell="A49" zoomScale="85" zoomScaleNormal="100" zoomScaleSheetLayoutView="85" zoomScalePageLayoutView="50" workbookViewId="0">
      <pane xSplit="1" topLeftCell="B1" activePane="topRight" state="frozen"/>
      <selection pane="topRight" activeCell="D91" sqref="D91"/>
    </sheetView>
  </sheetViews>
  <sheetFormatPr baseColWidth="10" defaultColWidth="9.140625" defaultRowHeight="18.75" x14ac:dyDescent="0.3"/>
  <cols>
    <col min="1" max="1" width="70" style="23" customWidth="1"/>
    <col min="2" max="2" width="15.5703125" style="62" customWidth="1"/>
    <col min="3" max="3" width="14.7109375" style="62" customWidth="1"/>
    <col min="4" max="4" width="15.5703125" style="9" customWidth="1"/>
    <col min="5" max="5" width="14.7109375" style="62" customWidth="1"/>
    <col min="6" max="6" width="15.42578125" style="62" customWidth="1"/>
    <col min="7" max="7" width="14.5703125" style="62" customWidth="1"/>
    <col min="8" max="8" width="14.7109375" style="63" customWidth="1"/>
    <col min="9" max="9" width="15.7109375" style="64" customWidth="1"/>
    <col min="10" max="10" width="16.5703125" style="63" customWidth="1"/>
    <col min="11" max="11" width="15.5703125" style="62" customWidth="1"/>
    <col min="12" max="12" width="16.5703125" style="9" customWidth="1"/>
    <col min="13" max="13" width="17.28515625" style="9" customWidth="1"/>
    <col min="14" max="14" width="19.140625" style="9" customWidth="1"/>
    <col min="15" max="16" width="6" style="1" bestFit="1" customWidth="1"/>
    <col min="17" max="17" width="12.140625" style="1" customWidth="1"/>
    <col min="18" max="18" width="16.5703125" style="1" customWidth="1"/>
    <col min="19" max="20" width="7" style="1" bestFit="1" customWidth="1"/>
    <col min="21" max="16384" width="9.140625" style="1"/>
  </cols>
  <sheetData>
    <row r="2" spans="1:20" ht="23.25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20" ht="23.25" x14ac:dyDescent="0.3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20" ht="23.25" x14ac:dyDescent="0.3">
      <c r="A4" s="69" t="s">
        <v>103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20" ht="23.25" x14ac:dyDescent="0.3">
      <c r="A5" s="69" t="s">
        <v>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20" ht="23.25" x14ac:dyDescent="0.3">
      <c r="A6" s="69" t="s">
        <v>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20" ht="23.25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20" s="7" customFormat="1" ht="31.5" customHeight="1" x14ac:dyDescent="0.25">
      <c r="A8" s="32" t="s">
        <v>3</v>
      </c>
      <c r="B8" s="32" t="s">
        <v>4</v>
      </c>
      <c r="C8" s="33" t="s">
        <v>5</v>
      </c>
      <c r="D8" s="33" t="s">
        <v>6</v>
      </c>
      <c r="E8" s="33" t="s">
        <v>7</v>
      </c>
      <c r="F8" s="33" t="s">
        <v>8</v>
      </c>
      <c r="G8" s="33" t="s">
        <v>9</v>
      </c>
      <c r="H8" s="34" t="s">
        <v>10</v>
      </c>
      <c r="I8" s="34" t="s">
        <v>11</v>
      </c>
      <c r="J8" s="34" t="s">
        <v>12</v>
      </c>
      <c r="K8" s="33" t="s">
        <v>13</v>
      </c>
      <c r="L8" s="33" t="s">
        <v>14</v>
      </c>
      <c r="M8" s="33" t="s">
        <v>15</v>
      </c>
      <c r="N8" s="33" t="s">
        <v>16</v>
      </c>
      <c r="S8" s="8"/>
      <c r="T8" s="8"/>
    </row>
    <row r="9" spans="1:20" s="2" customFormat="1" x14ac:dyDescent="0.25">
      <c r="A9" s="57" t="s">
        <v>17</v>
      </c>
      <c r="B9" s="35"/>
      <c r="C9" s="35"/>
      <c r="D9" s="35" t="s">
        <v>102</v>
      </c>
      <c r="E9" s="35"/>
      <c r="F9" s="35"/>
      <c r="G9" s="35"/>
      <c r="H9" s="35"/>
      <c r="I9" s="35"/>
      <c r="J9" s="35"/>
      <c r="K9" s="36"/>
      <c r="L9" s="35"/>
      <c r="M9" s="35"/>
      <c r="N9" s="35"/>
      <c r="O9" s="3"/>
      <c r="P9" s="3"/>
      <c r="Q9" s="3"/>
      <c r="R9" s="3"/>
      <c r="S9" s="3"/>
      <c r="T9" s="3"/>
    </row>
    <row r="10" spans="1:20" s="4" customFormat="1" ht="14.25" customHeight="1" x14ac:dyDescent="0.25">
      <c r="A10" s="57" t="s">
        <v>18</v>
      </c>
      <c r="B10" s="37">
        <f>SUM(B11:B15)</f>
        <v>666204887.66999996</v>
      </c>
      <c r="C10" s="37">
        <f>SUM(C11:C15)</f>
        <v>87973391.060000002</v>
      </c>
      <c r="D10" s="37">
        <f>SUM(D11:D15)</f>
        <v>82889668.75999999</v>
      </c>
      <c r="E10" s="37">
        <f t="shared" ref="E10:N10" si="0">SUM(E11:E15)</f>
        <v>83409224.299999982</v>
      </c>
      <c r="F10" s="37">
        <f t="shared" si="0"/>
        <v>135464762.95000002</v>
      </c>
      <c r="G10" s="37">
        <f t="shared" si="0"/>
        <v>88346556.769999996</v>
      </c>
      <c r="H10" s="37">
        <f t="shared" si="0"/>
        <v>93998118.939999998</v>
      </c>
      <c r="I10" s="37">
        <f t="shared" si="0"/>
        <v>94123164.890000015</v>
      </c>
      <c r="J10" s="37">
        <f t="shared" si="0"/>
        <v>0</v>
      </c>
      <c r="K10" s="37">
        <f t="shared" si="0"/>
        <v>0</v>
      </c>
      <c r="L10" s="37">
        <f t="shared" si="0"/>
        <v>0</v>
      </c>
      <c r="M10" s="37">
        <f t="shared" si="0"/>
        <v>0</v>
      </c>
      <c r="N10" s="37">
        <f t="shared" si="0"/>
        <v>0</v>
      </c>
    </row>
    <row r="11" spans="1:20" s="2" customFormat="1" ht="14.25" customHeight="1" x14ac:dyDescent="0.25">
      <c r="A11" s="58" t="s">
        <v>19</v>
      </c>
      <c r="B11" s="38">
        <f t="shared" ref="B11:B15" si="1">SUM(C11+D11+C2+E11+F11+G11+H11+I11+J11+K11+L11+M11+N11)</f>
        <v>483921002.59000003</v>
      </c>
      <c r="C11" s="39">
        <v>71214348.599999994</v>
      </c>
      <c r="D11" s="40">
        <v>65670879.719999999</v>
      </c>
      <c r="E11" s="40">
        <v>65542482.259999998</v>
      </c>
      <c r="F11" s="39">
        <v>67965762.290000007</v>
      </c>
      <c r="G11" s="40">
        <v>73595815.420000002</v>
      </c>
      <c r="H11" s="40">
        <v>73101508.620000005</v>
      </c>
      <c r="I11" s="40">
        <v>66830205.68</v>
      </c>
      <c r="J11" s="38"/>
      <c r="K11" s="40"/>
      <c r="L11" s="40"/>
      <c r="M11" s="41"/>
      <c r="N11" s="40"/>
    </row>
    <row r="12" spans="1:20" s="2" customFormat="1" ht="14.25" customHeight="1" x14ac:dyDescent="0.25">
      <c r="A12" s="58" t="s">
        <v>20</v>
      </c>
      <c r="B12" s="38">
        <f t="shared" si="1"/>
        <v>71310171.439999998</v>
      </c>
      <c r="C12" s="39">
        <v>3000000</v>
      </c>
      <c r="D12" s="40">
        <v>3120000</v>
      </c>
      <c r="E12" s="40">
        <v>3060000</v>
      </c>
      <c r="F12" s="39">
        <v>53010171.439999998</v>
      </c>
      <c r="G12" s="40">
        <v>60000</v>
      </c>
      <c r="H12" s="40">
        <v>6060000</v>
      </c>
      <c r="I12" s="40">
        <v>3000000</v>
      </c>
      <c r="J12" s="38"/>
      <c r="K12" s="40"/>
      <c r="L12" s="41"/>
      <c r="M12" s="41"/>
      <c r="N12" s="41"/>
    </row>
    <row r="13" spans="1:20" s="2" customFormat="1" ht="14.25" customHeight="1" x14ac:dyDescent="0.25">
      <c r="A13" s="58" t="s">
        <v>21</v>
      </c>
      <c r="B13" s="38">
        <f t="shared" si="1"/>
        <v>1010000</v>
      </c>
      <c r="C13" s="39">
        <v>125000</v>
      </c>
      <c r="D13" s="40">
        <v>125000</v>
      </c>
      <c r="E13" s="40">
        <v>140000</v>
      </c>
      <c r="F13" s="39">
        <v>110000</v>
      </c>
      <c r="G13" s="40">
        <v>125000</v>
      </c>
      <c r="H13" s="40">
        <v>0</v>
      </c>
      <c r="I13" s="40">
        <v>385000</v>
      </c>
      <c r="J13" s="38"/>
      <c r="K13" s="40"/>
      <c r="L13" s="41"/>
      <c r="M13" s="41"/>
      <c r="N13" s="41"/>
    </row>
    <row r="14" spans="1:20" s="2" customFormat="1" ht="14.25" customHeight="1" x14ac:dyDescent="0.25">
      <c r="A14" s="58" t="s">
        <v>22</v>
      </c>
      <c r="B14" s="38">
        <f t="shared" si="1"/>
        <v>9010000</v>
      </c>
      <c r="C14" s="39">
        <v>0</v>
      </c>
      <c r="D14" s="40">
        <v>10000</v>
      </c>
      <c r="E14" s="40">
        <v>0</v>
      </c>
      <c r="F14" s="39">
        <v>0</v>
      </c>
      <c r="G14" s="40">
        <v>0</v>
      </c>
      <c r="H14" s="40">
        <v>60000</v>
      </c>
      <c r="I14" s="40">
        <v>8940000</v>
      </c>
      <c r="J14" s="38"/>
      <c r="K14" s="40"/>
      <c r="L14" s="41"/>
      <c r="M14" s="41"/>
      <c r="N14" s="41"/>
    </row>
    <row r="15" spans="1:20" s="2" customFormat="1" ht="14.25" customHeight="1" x14ac:dyDescent="0.25">
      <c r="A15" s="58" t="s">
        <v>23</v>
      </c>
      <c r="B15" s="38">
        <f t="shared" si="1"/>
        <v>100953713.64000002</v>
      </c>
      <c r="C15" s="39">
        <v>13634042.460000001</v>
      </c>
      <c r="D15" s="40">
        <v>13963789.039999999</v>
      </c>
      <c r="E15" s="40">
        <v>14666742.039999999</v>
      </c>
      <c r="F15" s="39">
        <v>14378829.220000001</v>
      </c>
      <c r="G15" s="40">
        <v>14565741.35</v>
      </c>
      <c r="H15" s="40">
        <v>14776610.32</v>
      </c>
      <c r="I15" s="40">
        <v>14967959.210000001</v>
      </c>
      <c r="J15" s="38"/>
      <c r="K15" s="40"/>
      <c r="L15" s="41"/>
      <c r="M15" s="41"/>
      <c r="N15" s="41"/>
    </row>
    <row r="16" spans="1:20" s="4" customFormat="1" ht="14.25" customHeight="1" x14ac:dyDescent="0.25">
      <c r="A16" s="57" t="s">
        <v>24</v>
      </c>
      <c r="B16" s="37">
        <f>SUM(C16+D16+C7+E16+F16+G16+H16+I16+J16+K16+L16+M16+N16)</f>
        <v>149010468.04999998</v>
      </c>
      <c r="C16" s="37">
        <f>SUM(C17:C25)</f>
        <v>27223906.259999998</v>
      </c>
      <c r="D16" s="37">
        <f>SUM(D17:D25)</f>
        <v>18852683.43</v>
      </c>
      <c r="E16" s="37">
        <f>SUM(E17:E25)</f>
        <v>23331768.579999998</v>
      </c>
      <c r="F16" s="37">
        <f t="shared" ref="F16" si="2">SUM(F17:F25)</f>
        <v>15514904.66</v>
      </c>
      <c r="G16" s="37">
        <f t="shared" ref="G16:N16" si="3">SUM(G17:G25)</f>
        <v>29311978.029999997</v>
      </c>
      <c r="H16" s="37">
        <f t="shared" si="3"/>
        <v>14439510.439999999</v>
      </c>
      <c r="I16" s="37">
        <f t="shared" si="3"/>
        <v>20335716.649999999</v>
      </c>
      <c r="J16" s="37">
        <f t="shared" si="3"/>
        <v>0</v>
      </c>
      <c r="K16" s="37">
        <f t="shared" si="3"/>
        <v>0</v>
      </c>
      <c r="L16" s="37">
        <f t="shared" si="3"/>
        <v>0</v>
      </c>
      <c r="M16" s="37">
        <f t="shared" si="3"/>
        <v>0</v>
      </c>
      <c r="N16" s="37">
        <f t="shared" si="3"/>
        <v>0</v>
      </c>
    </row>
    <row r="17" spans="1:14" s="2" customFormat="1" ht="14.25" customHeight="1" x14ac:dyDescent="0.25">
      <c r="A17" s="58" t="s">
        <v>25</v>
      </c>
      <c r="B17" s="38">
        <f t="shared" ref="B17:B48" si="4">SUM(C17+D17+E17+F17+G17+H17+I17+J17+K17+L17+M17+N17)</f>
        <v>19793901.200000003</v>
      </c>
      <c r="C17" s="54">
        <v>1183860.3500000001</v>
      </c>
      <c r="D17" s="40">
        <v>4351394.3899999997</v>
      </c>
      <c r="E17" s="40">
        <v>1658625.78</v>
      </c>
      <c r="F17" s="39">
        <v>3998742.68</v>
      </c>
      <c r="G17" s="40">
        <v>2854140.19</v>
      </c>
      <c r="H17" s="40">
        <v>2847589.1</v>
      </c>
      <c r="I17" s="40">
        <v>2899548.71</v>
      </c>
      <c r="J17" s="38"/>
      <c r="K17" s="40"/>
      <c r="L17" s="41"/>
      <c r="M17" s="41"/>
      <c r="N17" s="41"/>
    </row>
    <row r="18" spans="1:14" s="2" customFormat="1" ht="14.25" customHeight="1" x14ac:dyDescent="0.25">
      <c r="A18" s="58" t="s">
        <v>26</v>
      </c>
      <c r="B18" s="38">
        <f t="shared" si="4"/>
        <v>21604869.34</v>
      </c>
      <c r="C18" s="54">
        <v>3793310.01</v>
      </c>
      <c r="D18" s="40">
        <v>4424467.04</v>
      </c>
      <c r="E18" s="40">
        <v>11374506.42</v>
      </c>
      <c r="F18" s="39">
        <v>307236.44</v>
      </c>
      <c r="G18" s="40">
        <v>657710.19999999995</v>
      </c>
      <c r="H18" s="40">
        <v>9244.2099999999991</v>
      </c>
      <c r="I18" s="40">
        <v>1038395.02</v>
      </c>
      <c r="J18" s="38"/>
      <c r="K18" s="40"/>
      <c r="L18" s="41"/>
      <c r="M18" s="41"/>
      <c r="N18" s="41"/>
    </row>
    <row r="19" spans="1:14" s="2" customFormat="1" ht="14.25" customHeight="1" x14ac:dyDescent="0.25">
      <c r="A19" s="58" t="s">
        <v>27</v>
      </c>
      <c r="B19" s="38">
        <f t="shared" si="4"/>
        <v>7191425.3200000003</v>
      </c>
      <c r="C19" s="54">
        <v>989933.8</v>
      </c>
      <c r="D19" s="40">
        <v>878037.65</v>
      </c>
      <c r="E19" s="40">
        <v>610968.6</v>
      </c>
      <c r="F19" s="39">
        <v>1690276.75</v>
      </c>
      <c r="G19" s="40">
        <v>487002.6</v>
      </c>
      <c r="H19" s="40">
        <v>945220.95</v>
      </c>
      <c r="I19" s="40">
        <v>1589984.97</v>
      </c>
      <c r="J19" s="38"/>
      <c r="K19" s="40"/>
      <c r="L19" s="41"/>
      <c r="M19" s="41"/>
      <c r="N19" s="41"/>
    </row>
    <row r="20" spans="1:14" s="2" customFormat="1" ht="14.25" customHeight="1" x14ac:dyDescent="0.25">
      <c r="A20" s="58" t="s">
        <v>28</v>
      </c>
      <c r="B20" s="38">
        <f t="shared" si="4"/>
        <v>693845</v>
      </c>
      <c r="C20" s="54">
        <v>85385</v>
      </c>
      <c r="D20" s="40">
        <v>63175</v>
      </c>
      <c r="E20" s="40">
        <v>85550</v>
      </c>
      <c r="F20" s="39">
        <v>100130</v>
      </c>
      <c r="G20" s="40">
        <v>178915</v>
      </c>
      <c r="H20" s="40">
        <v>61655</v>
      </c>
      <c r="I20" s="40">
        <v>119035</v>
      </c>
      <c r="J20" s="38"/>
      <c r="K20" s="40"/>
      <c r="L20" s="41"/>
      <c r="M20" s="41"/>
      <c r="N20" s="41"/>
    </row>
    <row r="21" spans="1:14" s="2" customFormat="1" ht="14.25" customHeight="1" x14ac:dyDescent="0.25">
      <c r="A21" s="58" t="s">
        <v>29</v>
      </c>
      <c r="B21" s="38">
        <f t="shared" si="4"/>
        <v>1319396.27</v>
      </c>
      <c r="C21" s="54">
        <v>3600</v>
      </c>
      <c r="D21" s="40">
        <v>464538.91</v>
      </c>
      <c r="E21" s="40">
        <v>527240</v>
      </c>
      <c r="F21" s="39">
        <v>318217.36</v>
      </c>
      <c r="G21" s="40">
        <v>0</v>
      </c>
      <c r="H21" s="40">
        <v>0</v>
      </c>
      <c r="I21" s="40">
        <v>5800</v>
      </c>
      <c r="J21" s="38"/>
      <c r="K21" s="40"/>
      <c r="L21" s="41"/>
      <c r="M21" s="41"/>
      <c r="N21" s="41"/>
    </row>
    <row r="22" spans="1:14" s="2" customFormat="1" ht="14.25" customHeight="1" x14ac:dyDescent="0.25">
      <c r="A22" s="58" t="s">
        <v>30</v>
      </c>
      <c r="B22" s="38">
        <f t="shared" si="4"/>
        <v>26365495.559999999</v>
      </c>
      <c r="C22" s="54">
        <v>2338717.4</v>
      </c>
      <c r="D22" s="40">
        <v>2947036.2</v>
      </c>
      <c r="E22" s="40">
        <v>1861469.63</v>
      </c>
      <c r="F22" s="39">
        <v>1852164.58</v>
      </c>
      <c r="G22" s="40">
        <v>5953338.3099999996</v>
      </c>
      <c r="H22" s="40">
        <v>3957294.21</v>
      </c>
      <c r="I22" s="40">
        <v>7455475.2300000004</v>
      </c>
      <c r="J22" s="38"/>
      <c r="K22" s="40"/>
      <c r="L22" s="41"/>
      <c r="M22" s="41"/>
      <c r="N22" s="41"/>
    </row>
    <row r="23" spans="1:14" s="2" customFormat="1" ht="14.25" customHeight="1" x14ac:dyDescent="0.25">
      <c r="A23" s="58" t="s">
        <v>31</v>
      </c>
      <c r="B23" s="38">
        <f t="shared" si="4"/>
        <v>2779110.6799999997</v>
      </c>
      <c r="C23" s="54">
        <v>423350</v>
      </c>
      <c r="D23" s="40">
        <v>269247.21000000002</v>
      </c>
      <c r="E23" s="40">
        <v>588553.25</v>
      </c>
      <c r="F23" s="39">
        <v>478884.22</v>
      </c>
      <c r="G23" s="40">
        <v>374908.79</v>
      </c>
      <c r="H23" s="40">
        <v>500297.29</v>
      </c>
      <c r="I23" s="40">
        <v>143869.92000000001</v>
      </c>
      <c r="J23" s="38"/>
      <c r="K23" s="40"/>
      <c r="L23" s="41"/>
      <c r="M23" s="41"/>
      <c r="N23" s="41"/>
    </row>
    <row r="24" spans="1:14" s="2" customFormat="1" ht="14.25" customHeight="1" x14ac:dyDescent="0.25">
      <c r="A24" s="58" t="s">
        <v>32</v>
      </c>
      <c r="B24" s="38">
        <f t="shared" si="4"/>
        <v>68870593.079999998</v>
      </c>
      <c r="C24" s="24">
        <f>18376558.59-90200-36100</f>
        <v>18250258.59</v>
      </c>
      <c r="D24" s="40">
        <v>5443218.1299999999</v>
      </c>
      <c r="E24" s="40">
        <v>6502161.1100000003</v>
      </c>
      <c r="F24" s="39">
        <v>6752977.6299999999</v>
      </c>
      <c r="G24" s="40">
        <v>18784173.670000002</v>
      </c>
      <c r="H24" s="40">
        <v>6055846.1500000004</v>
      </c>
      <c r="I24" s="40">
        <v>7081957.7999999998</v>
      </c>
      <c r="J24" s="38"/>
      <c r="K24" s="40"/>
      <c r="L24" s="41"/>
      <c r="M24" s="41"/>
      <c r="N24" s="41"/>
    </row>
    <row r="25" spans="1:14" s="2" customFormat="1" ht="14.25" customHeight="1" x14ac:dyDescent="0.25">
      <c r="A25" s="58" t="s">
        <v>33</v>
      </c>
      <c r="B25" s="38">
        <f t="shared" si="4"/>
        <v>391831.6</v>
      </c>
      <c r="C25" s="54">
        <v>155491.10999999999</v>
      </c>
      <c r="D25" s="40">
        <v>11568.9</v>
      </c>
      <c r="E25" s="40">
        <v>122693.79</v>
      </c>
      <c r="F25" s="39">
        <v>16275</v>
      </c>
      <c r="G25" s="40">
        <v>21789.27</v>
      </c>
      <c r="H25" s="40">
        <v>62363.53</v>
      </c>
      <c r="I25" s="40">
        <v>1650</v>
      </c>
      <c r="J25" s="38"/>
      <c r="K25" s="40"/>
      <c r="L25" s="41"/>
      <c r="M25" s="41"/>
      <c r="N25" s="41"/>
    </row>
    <row r="26" spans="1:14" s="4" customFormat="1" ht="14.25" customHeight="1" x14ac:dyDescent="0.25">
      <c r="A26" s="57" t="s">
        <v>34</v>
      </c>
      <c r="B26" s="37">
        <f t="shared" si="4"/>
        <v>24508192.429999996</v>
      </c>
      <c r="C26" s="37">
        <f>SUM(C27:C35)</f>
        <v>2214884.96</v>
      </c>
      <c r="D26" s="37">
        <f>SUM(D27:D35)</f>
        <v>3335716.67</v>
      </c>
      <c r="E26" s="37">
        <f t="shared" ref="E26:J26" si="5">SUM(E27:E35)</f>
        <v>1562887.9899999998</v>
      </c>
      <c r="F26" s="37">
        <f t="shared" si="5"/>
        <v>1251453.78</v>
      </c>
      <c r="G26" s="37">
        <f t="shared" si="5"/>
        <v>877507.79999999993</v>
      </c>
      <c r="H26" s="37">
        <f t="shared" si="5"/>
        <v>10986995.85</v>
      </c>
      <c r="I26" s="37">
        <f t="shared" si="5"/>
        <v>4278745.38</v>
      </c>
      <c r="J26" s="37">
        <f t="shared" si="5"/>
        <v>0</v>
      </c>
      <c r="K26" s="37">
        <f>SUM(K27:K35)</f>
        <v>0</v>
      </c>
      <c r="L26" s="37">
        <f>SUM(L27:L35)</f>
        <v>0</v>
      </c>
      <c r="M26" s="37">
        <f>SUM(M27:M35)</f>
        <v>0</v>
      </c>
      <c r="N26" s="37">
        <f>SUM(N27:N35)</f>
        <v>0</v>
      </c>
    </row>
    <row r="27" spans="1:14" s="2" customFormat="1" ht="14.25" customHeight="1" x14ac:dyDescent="0.25">
      <c r="A27" s="58" t="s">
        <v>35</v>
      </c>
      <c r="B27" s="38">
        <f t="shared" si="4"/>
        <v>1287842.9099999999</v>
      </c>
      <c r="C27" s="39">
        <v>173756.08</v>
      </c>
      <c r="D27" s="40">
        <v>137645.34</v>
      </c>
      <c r="E27" s="40">
        <v>499527.99</v>
      </c>
      <c r="F27" s="39">
        <v>101295.62</v>
      </c>
      <c r="G27" s="40">
        <v>105570.24000000001</v>
      </c>
      <c r="H27" s="40">
        <v>113751.08</v>
      </c>
      <c r="I27" s="40">
        <v>156296.56</v>
      </c>
      <c r="J27" s="38"/>
      <c r="K27" s="40"/>
      <c r="L27" s="41"/>
      <c r="M27" s="41"/>
      <c r="N27" s="41"/>
    </row>
    <row r="28" spans="1:14" s="2" customFormat="1" ht="14.25" customHeight="1" x14ac:dyDescent="0.25">
      <c r="A28" s="58" t="s">
        <v>36</v>
      </c>
      <c r="B28" s="38">
        <f t="shared" si="4"/>
        <v>1580546.38</v>
      </c>
      <c r="C28" s="39">
        <v>1574655</v>
      </c>
      <c r="D28" s="40">
        <v>0</v>
      </c>
      <c r="E28" s="40">
        <v>461.38</v>
      </c>
      <c r="F28" s="39">
        <v>2832</v>
      </c>
      <c r="G28" s="40">
        <v>98</v>
      </c>
      <c r="H28" s="40">
        <v>0</v>
      </c>
      <c r="I28" s="40">
        <v>2500</v>
      </c>
      <c r="J28" s="38"/>
      <c r="K28" s="40"/>
      <c r="L28" s="41"/>
      <c r="M28" s="41"/>
      <c r="N28" s="41"/>
    </row>
    <row r="29" spans="1:14" s="2" customFormat="1" ht="14.25" customHeight="1" x14ac:dyDescent="0.25">
      <c r="A29" s="58" t="s">
        <v>37</v>
      </c>
      <c r="B29" s="38">
        <f t="shared" si="4"/>
        <v>772783.59000000008</v>
      </c>
      <c r="C29" s="39">
        <v>1875</v>
      </c>
      <c r="D29" s="40">
        <v>123551.13</v>
      </c>
      <c r="E29" s="40">
        <v>242548.32</v>
      </c>
      <c r="F29" s="39">
        <v>0</v>
      </c>
      <c r="G29" s="40">
        <v>2693.75</v>
      </c>
      <c r="H29" s="40">
        <v>4660.96</v>
      </c>
      <c r="I29" s="40">
        <v>397454.43</v>
      </c>
      <c r="J29" s="38"/>
      <c r="K29" s="40"/>
      <c r="L29" s="41"/>
      <c r="M29" s="41"/>
      <c r="N29" s="41"/>
    </row>
    <row r="30" spans="1:14" s="2" customFormat="1" ht="14.25" customHeight="1" x14ac:dyDescent="0.25">
      <c r="A30" s="58" t="s">
        <v>38</v>
      </c>
      <c r="B30" s="38">
        <f t="shared" si="4"/>
        <v>14570.869999999999</v>
      </c>
      <c r="C30" s="39">
        <v>6741.17</v>
      </c>
      <c r="D30" s="40">
        <v>0</v>
      </c>
      <c r="E30" s="40">
        <v>0</v>
      </c>
      <c r="F30" s="39">
        <v>0</v>
      </c>
      <c r="G30" s="40">
        <v>0</v>
      </c>
      <c r="H30" s="40">
        <v>960</v>
      </c>
      <c r="I30" s="40">
        <v>6869.7</v>
      </c>
      <c r="J30" s="38"/>
      <c r="K30" s="40"/>
      <c r="L30" s="41"/>
      <c r="M30" s="41"/>
      <c r="N30" s="41"/>
    </row>
    <row r="31" spans="1:14" s="2" customFormat="1" ht="14.25" customHeight="1" x14ac:dyDescent="0.25">
      <c r="A31" s="58" t="s">
        <v>39</v>
      </c>
      <c r="B31" s="38">
        <f t="shared" si="4"/>
        <v>87033.209999999992</v>
      </c>
      <c r="C31" s="39">
        <v>2110.6999999999998</v>
      </c>
      <c r="D31" s="40">
        <v>44740.87</v>
      </c>
      <c r="E31" s="40">
        <v>10155.18</v>
      </c>
      <c r="F31" s="39">
        <v>2405.02</v>
      </c>
      <c r="G31" s="40">
        <v>4872.3999999999996</v>
      </c>
      <c r="H31" s="40">
        <v>4229.04</v>
      </c>
      <c r="I31" s="40">
        <v>18520</v>
      </c>
      <c r="J31" s="38"/>
      <c r="K31" s="40"/>
      <c r="L31" s="41"/>
      <c r="M31" s="41"/>
      <c r="N31" s="41"/>
    </row>
    <row r="32" spans="1:14" s="2" customFormat="1" ht="14.25" customHeight="1" x14ac:dyDescent="0.25">
      <c r="A32" s="58" t="s">
        <v>40</v>
      </c>
      <c r="B32" s="38">
        <f t="shared" si="4"/>
        <v>776554.69</v>
      </c>
      <c r="C32" s="39">
        <v>53505</v>
      </c>
      <c r="D32" s="40">
        <v>510483.57</v>
      </c>
      <c r="E32" s="40">
        <v>13666.99</v>
      </c>
      <c r="F32" s="39">
        <v>30073.73</v>
      </c>
      <c r="G32" s="40">
        <v>63278.95</v>
      </c>
      <c r="H32" s="40">
        <v>44857.07</v>
      </c>
      <c r="I32" s="40">
        <v>60689.38</v>
      </c>
      <c r="J32" s="38"/>
      <c r="K32" s="40"/>
      <c r="L32" s="41"/>
      <c r="M32" s="41"/>
      <c r="N32" s="41"/>
    </row>
    <row r="33" spans="1:14" s="2" customFormat="1" ht="14.25" customHeight="1" x14ac:dyDescent="0.25">
      <c r="A33" s="58" t="s">
        <v>41</v>
      </c>
      <c r="B33" s="38">
        <f t="shared" si="4"/>
        <v>5700784.3700000001</v>
      </c>
      <c r="C33" s="39">
        <v>377409</v>
      </c>
      <c r="D33" s="40">
        <v>1194269.01</v>
      </c>
      <c r="E33" s="40">
        <v>502568.27</v>
      </c>
      <c r="F33" s="39">
        <v>919144</v>
      </c>
      <c r="G33" s="40">
        <v>659281.75</v>
      </c>
      <c r="H33" s="40">
        <v>524945.63</v>
      </c>
      <c r="I33" s="40">
        <v>1523166.71</v>
      </c>
      <c r="J33" s="38"/>
      <c r="K33" s="40"/>
      <c r="L33" s="41"/>
      <c r="M33" s="41"/>
      <c r="N33" s="41"/>
    </row>
    <row r="34" spans="1:14" s="2" customFormat="1" ht="14.25" customHeight="1" x14ac:dyDescent="0.25">
      <c r="A34" s="58" t="s">
        <v>42</v>
      </c>
      <c r="B34" s="38">
        <f t="shared" si="4"/>
        <v>0</v>
      </c>
      <c r="C34" s="39">
        <v>0</v>
      </c>
      <c r="D34" s="40">
        <v>0</v>
      </c>
      <c r="E34" s="40">
        <v>0</v>
      </c>
      <c r="F34" s="39">
        <v>0</v>
      </c>
      <c r="G34" s="40">
        <v>0</v>
      </c>
      <c r="H34" s="40">
        <v>0</v>
      </c>
      <c r="I34" s="40">
        <v>0</v>
      </c>
      <c r="J34" s="38"/>
      <c r="K34" s="40"/>
      <c r="L34" s="41"/>
      <c r="M34" s="41"/>
      <c r="N34" s="41"/>
    </row>
    <row r="35" spans="1:14" s="2" customFormat="1" ht="14.25" customHeight="1" x14ac:dyDescent="0.25">
      <c r="A35" s="58" t="s">
        <v>43</v>
      </c>
      <c r="B35" s="38">
        <f t="shared" si="4"/>
        <v>14288076.41</v>
      </c>
      <c r="C35" s="39">
        <v>24833.01</v>
      </c>
      <c r="D35" s="40">
        <v>1325026.75</v>
      </c>
      <c r="E35" s="40">
        <v>293959.86</v>
      </c>
      <c r="F35" s="39">
        <v>195703.41</v>
      </c>
      <c r="G35" s="40">
        <v>41712.71</v>
      </c>
      <c r="H35" s="40">
        <v>10293592.07</v>
      </c>
      <c r="I35" s="40">
        <v>2113248.6</v>
      </c>
      <c r="J35" s="38"/>
      <c r="K35" s="40"/>
      <c r="L35" s="41"/>
      <c r="M35" s="41"/>
      <c r="N35" s="41"/>
    </row>
    <row r="36" spans="1:14" s="4" customFormat="1" ht="14.25" customHeight="1" x14ac:dyDescent="0.25">
      <c r="A36" s="57" t="s">
        <v>44</v>
      </c>
      <c r="B36" s="37">
        <f>SUM(C36+D36+E36+F36+G36+H36+I36+J36+K36+L36+M36+N36)</f>
        <v>1916581.77</v>
      </c>
      <c r="C36" s="37">
        <f>SUM(C37:C43)</f>
        <v>0</v>
      </c>
      <c r="D36" s="37">
        <f>SUM(D37:D43)</f>
        <v>324994.11</v>
      </c>
      <c r="E36" s="37">
        <f t="shared" ref="E36:F36" si="6">SUM(E37:E43)</f>
        <v>0</v>
      </c>
      <c r="F36" s="37">
        <f t="shared" si="6"/>
        <v>167503.07999999999</v>
      </c>
      <c r="G36" s="37">
        <f>SUM(G37:G43)</f>
        <v>450000</v>
      </c>
      <c r="H36" s="37">
        <f>SUM(H37:H43)</f>
        <v>785824.58000000007</v>
      </c>
      <c r="I36" s="37">
        <f t="shared" ref="I36:N36" si="7">SUM(I37:I43)</f>
        <v>188260</v>
      </c>
      <c r="J36" s="37">
        <f t="shared" si="7"/>
        <v>0</v>
      </c>
      <c r="K36" s="37">
        <f t="shared" si="7"/>
        <v>0</v>
      </c>
      <c r="L36" s="37">
        <f t="shared" si="7"/>
        <v>0</v>
      </c>
      <c r="M36" s="37">
        <f t="shared" si="7"/>
        <v>0</v>
      </c>
      <c r="N36" s="37">
        <f t="shared" si="7"/>
        <v>0</v>
      </c>
    </row>
    <row r="37" spans="1:14" s="2" customFormat="1" ht="14.25" customHeight="1" x14ac:dyDescent="0.25">
      <c r="A37" s="58" t="s">
        <v>45</v>
      </c>
      <c r="B37" s="38">
        <f t="shared" si="4"/>
        <v>1530757.19</v>
      </c>
      <c r="C37" s="40">
        <v>0</v>
      </c>
      <c r="D37" s="40">
        <v>324994.11</v>
      </c>
      <c r="E37" s="40">
        <v>0</v>
      </c>
      <c r="F37" s="39">
        <v>167503.07999999999</v>
      </c>
      <c r="G37" s="40">
        <v>450000</v>
      </c>
      <c r="H37" s="40">
        <v>400000</v>
      </c>
      <c r="I37" s="38">
        <v>188260</v>
      </c>
      <c r="J37" s="38"/>
      <c r="L37" s="41"/>
      <c r="M37" s="41"/>
      <c r="N37" s="41"/>
    </row>
    <row r="38" spans="1:14" s="2" customFormat="1" ht="14.25" customHeight="1" x14ac:dyDescent="0.25">
      <c r="A38" s="58" t="s">
        <v>46</v>
      </c>
      <c r="B38" s="38">
        <f t="shared" si="4"/>
        <v>0</v>
      </c>
      <c r="C38" s="40">
        <v>0</v>
      </c>
      <c r="D38" s="40">
        <v>0</v>
      </c>
      <c r="E38" s="40">
        <v>0</v>
      </c>
      <c r="F38" s="39">
        <v>0</v>
      </c>
      <c r="G38" s="39">
        <v>0</v>
      </c>
      <c r="H38" s="40">
        <v>0</v>
      </c>
      <c r="I38" s="38">
        <v>0</v>
      </c>
      <c r="J38" s="38"/>
      <c r="K38" s="41"/>
      <c r="L38" s="41"/>
      <c r="M38" s="41"/>
      <c r="N38" s="41"/>
    </row>
    <row r="39" spans="1:14" s="2" customFormat="1" ht="14.25" customHeight="1" x14ac:dyDescent="0.25">
      <c r="A39" s="58" t="s">
        <v>47</v>
      </c>
      <c r="B39" s="38">
        <f t="shared" si="4"/>
        <v>0</v>
      </c>
      <c r="C39" s="40">
        <v>0</v>
      </c>
      <c r="D39" s="40">
        <v>0</v>
      </c>
      <c r="E39" s="40">
        <v>0</v>
      </c>
      <c r="F39" s="39">
        <v>0</v>
      </c>
      <c r="G39" s="39">
        <v>0</v>
      </c>
      <c r="H39" s="40">
        <v>0</v>
      </c>
      <c r="I39" s="38">
        <v>0</v>
      </c>
      <c r="J39" s="38"/>
      <c r="K39" s="41"/>
      <c r="L39" s="41"/>
      <c r="M39" s="41"/>
      <c r="N39" s="41"/>
    </row>
    <row r="40" spans="1:14" s="2" customFormat="1" ht="14.25" customHeight="1" x14ac:dyDescent="0.25">
      <c r="A40" s="58" t="s">
        <v>48</v>
      </c>
      <c r="B40" s="38">
        <f t="shared" si="4"/>
        <v>0</v>
      </c>
      <c r="C40" s="40">
        <v>0</v>
      </c>
      <c r="D40" s="40">
        <v>0</v>
      </c>
      <c r="E40" s="40">
        <v>0</v>
      </c>
      <c r="F40" s="39">
        <v>0</v>
      </c>
      <c r="G40" s="39">
        <v>0</v>
      </c>
      <c r="H40" s="40">
        <v>0</v>
      </c>
      <c r="I40" s="38">
        <v>0</v>
      </c>
      <c r="J40" s="38"/>
      <c r="K40" s="41"/>
      <c r="L40" s="41"/>
      <c r="M40" s="41"/>
      <c r="N40" s="41"/>
    </row>
    <row r="41" spans="1:14" s="2" customFormat="1" ht="14.25" customHeight="1" x14ac:dyDescent="0.25">
      <c r="A41" s="58" t="s">
        <v>49</v>
      </c>
      <c r="B41" s="38">
        <f t="shared" si="4"/>
        <v>0</v>
      </c>
      <c r="C41" s="40">
        <v>0</v>
      </c>
      <c r="D41" s="40">
        <v>0</v>
      </c>
      <c r="E41" s="40">
        <v>0</v>
      </c>
      <c r="F41" s="39">
        <v>0</v>
      </c>
      <c r="G41" s="39">
        <v>0</v>
      </c>
      <c r="H41" s="40">
        <v>0</v>
      </c>
      <c r="I41" s="38">
        <v>0</v>
      </c>
      <c r="J41" s="38"/>
      <c r="K41" s="41"/>
      <c r="L41" s="41"/>
      <c r="M41" s="41"/>
      <c r="N41" s="41"/>
    </row>
    <row r="42" spans="1:14" s="2" customFormat="1" ht="14.25" customHeight="1" x14ac:dyDescent="0.25">
      <c r="A42" s="58" t="s">
        <v>50</v>
      </c>
      <c r="B42" s="38">
        <f t="shared" si="4"/>
        <v>82824.58</v>
      </c>
      <c r="C42" s="40">
        <v>0</v>
      </c>
      <c r="D42" s="40">
        <v>0</v>
      </c>
      <c r="E42" s="40">
        <v>0</v>
      </c>
      <c r="F42" s="39">
        <v>0</v>
      </c>
      <c r="G42" s="39">
        <v>0</v>
      </c>
      <c r="H42" s="40">
        <v>82824.58</v>
      </c>
      <c r="I42" s="38">
        <v>0</v>
      </c>
      <c r="J42" s="38"/>
      <c r="K42" s="41"/>
      <c r="L42" s="41"/>
      <c r="M42" s="41"/>
      <c r="N42" s="41"/>
    </row>
    <row r="43" spans="1:14" s="2" customFormat="1" ht="14.25" customHeight="1" x14ac:dyDescent="0.25">
      <c r="A43" s="58" t="s">
        <v>51</v>
      </c>
      <c r="B43" s="38">
        <f t="shared" si="4"/>
        <v>303000</v>
      </c>
      <c r="C43" s="24">
        <v>0</v>
      </c>
      <c r="D43" s="40">
        <v>0</v>
      </c>
      <c r="E43" s="40">
        <v>0</v>
      </c>
      <c r="F43" s="39">
        <v>0</v>
      </c>
      <c r="G43" s="39">
        <v>0</v>
      </c>
      <c r="H43" s="40">
        <v>303000</v>
      </c>
      <c r="I43" s="38">
        <v>0</v>
      </c>
      <c r="J43" s="38"/>
      <c r="K43" s="41"/>
      <c r="L43" s="41"/>
      <c r="M43" s="41"/>
      <c r="N43" s="41"/>
    </row>
    <row r="44" spans="1:14" s="4" customFormat="1" ht="14.25" customHeight="1" x14ac:dyDescent="0.25">
      <c r="A44" s="57" t="s">
        <v>52</v>
      </c>
      <c r="B44" s="37">
        <f>SUM(C44+D44+E44+F44+G44+H44+I44+J44+K44+L44+M44+N44)</f>
        <v>0</v>
      </c>
      <c r="C44" s="53">
        <f>+C45+C46+C47+C48+C49+C50+C51</f>
        <v>0</v>
      </c>
      <c r="D44" s="53">
        <f t="shared" ref="D44:N44" si="8">+D45+D46+D47+D48+D49+D50+D51</f>
        <v>0</v>
      </c>
      <c r="E44" s="53">
        <f t="shared" si="8"/>
        <v>0</v>
      </c>
      <c r="F44" s="53">
        <f t="shared" si="8"/>
        <v>0</v>
      </c>
      <c r="G44" s="53">
        <f t="shared" si="8"/>
        <v>0</v>
      </c>
      <c r="H44" s="53">
        <f t="shared" si="8"/>
        <v>0</v>
      </c>
      <c r="I44" s="53">
        <f t="shared" si="8"/>
        <v>0</v>
      </c>
      <c r="J44" s="53">
        <f t="shared" si="8"/>
        <v>0</v>
      </c>
      <c r="K44" s="53">
        <f t="shared" si="8"/>
        <v>0</v>
      </c>
      <c r="L44" s="53">
        <f t="shared" si="8"/>
        <v>0</v>
      </c>
      <c r="M44" s="53">
        <f t="shared" si="8"/>
        <v>0</v>
      </c>
      <c r="N44" s="53">
        <f t="shared" si="8"/>
        <v>0</v>
      </c>
    </row>
    <row r="45" spans="1:14" s="2" customFormat="1" ht="14.25" customHeight="1" x14ac:dyDescent="0.25">
      <c r="A45" s="58" t="s">
        <v>53</v>
      </c>
      <c r="B45" s="38">
        <f t="shared" si="4"/>
        <v>0</v>
      </c>
      <c r="C45" s="40">
        <v>0</v>
      </c>
      <c r="D45" s="40">
        <v>0</v>
      </c>
      <c r="E45" s="54">
        <f>+E46+E47+E48+E51</f>
        <v>0</v>
      </c>
      <c r="F45" s="54">
        <f>+F46+F47+F48+F51</f>
        <v>0</v>
      </c>
      <c r="G45" s="54">
        <f>+G46+G47+G48+G51</f>
        <v>0</v>
      </c>
      <c r="H45" s="54">
        <v>0</v>
      </c>
      <c r="I45" s="54">
        <v>0</v>
      </c>
      <c r="J45" s="54"/>
      <c r="K45" s="54"/>
      <c r="L45" s="54"/>
      <c r="M45" s="54"/>
      <c r="N45" s="54"/>
    </row>
    <row r="46" spans="1:14" s="2" customFormat="1" ht="14.25" customHeight="1" x14ac:dyDescent="0.25">
      <c r="A46" s="58" t="s">
        <v>54</v>
      </c>
      <c r="B46" s="38">
        <f t="shared" si="4"/>
        <v>0</v>
      </c>
      <c r="C46" s="40">
        <v>0</v>
      </c>
      <c r="D46" s="40">
        <v>0</v>
      </c>
      <c r="E46" s="40">
        <v>0</v>
      </c>
      <c r="F46" s="39">
        <v>0</v>
      </c>
      <c r="G46" s="39">
        <v>0</v>
      </c>
      <c r="H46" s="54">
        <v>0</v>
      </c>
      <c r="I46" s="54">
        <v>0</v>
      </c>
      <c r="J46" s="38"/>
      <c r="K46" s="41"/>
      <c r="L46" s="41"/>
      <c r="M46" s="41"/>
      <c r="N46" s="41"/>
    </row>
    <row r="47" spans="1:14" s="2" customFormat="1" ht="14.25" customHeight="1" x14ac:dyDescent="0.25">
      <c r="A47" s="58" t="s">
        <v>55</v>
      </c>
      <c r="B47" s="38">
        <f t="shared" si="4"/>
        <v>0</v>
      </c>
      <c r="C47" s="40">
        <v>0</v>
      </c>
      <c r="D47" s="40">
        <v>0</v>
      </c>
      <c r="E47" s="40">
        <v>0</v>
      </c>
      <c r="F47" s="39">
        <v>0</v>
      </c>
      <c r="G47" s="39">
        <v>0</v>
      </c>
      <c r="H47" s="54">
        <v>0</v>
      </c>
      <c r="I47" s="54">
        <v>0</v>
      </c>
      <c r="J47" s="38"/>
      <c r="K47" s="41"/>
      <c r="L47" s="41"/>
      <c r="M47" s="41"/>
      <c r="N47" s="41"/>
    </row>
    <row r="48" spans="1:14" s="2" customFormat="1" ht="14.25" customHeight="1" x14ac:dyDescent="0.25">
      <c r="A48" s="58" t="s">
        <v>56</v>
      </c>
      <c r="B48" s="38">
        <f t="shared" si="4"/>
        <v>0</v>
      </c>
      <c r="C48" s="24">
        <v>0</v>
      </c>
      <c r="D48" s="40">
        <v>0</v>
      </c>
      <c r="E48" s="40">
        <v>0</v>
      </c>
      <c r="F48" s="39">
        <v>0</v>
      </c>
      <c r="G48" s="39">
        <v>0</v>
      </c>
      <c r="H48" s="54">
        <v>0</v>
      </c>
      <c r="I48" s="54">
        <v>0</v>
      </c>
      <c r="J48" s="38"/>
      <c r="K48" s="41"/>
      <c r="L48" s="41"/>
      <c r="M48" s="41"/>
      <c r="N48" s="41"/>
    </row>
    <row r="49" spans="1:14" s="2" customFormat="1" ht="14.25" customHeight="1" x14ac:dyDescent="0.25">
      <c r="A49" s="58" t="s">
        <v>57</v>
      </c>
      <c r="B49" s="38">
        <f t="shared" ref="B49:B73" si="9">SUM(C49+D49+E49+F49+G49+H49+I49+J49+K49+L49+M49+N49)</f>
        <v>0</v>
      </c>
      <c r="C49" s="40">
        <v>0</v>
      </c>
      <c r="D49" s="40">
        <v>0</v>
      </c>
      <c r="E49" s="40">
        <v>0</v>
      </c>
      <c r="F49" s="39">
        <v>0</v>
      </c>
      <c r="G49" s="39">
        <v>0</v>
      </c>
      <c r="H49" s="54">
        <v>0</v>
      </c>
      <c r="I49" s="54">
        <v>0</v>
      </c>
      <c r="J49" s="38"/>
      <c r="K49" s="41"/>
      <c r="L49" s="41"/>
      <c r="M49" s="41"/>
      <c r="N49" s="41"/>
    </row>
    <row r="50" spans="1:14" s="2" customFormat="1" ht="14.25" customHeight="1" x14ac:dyDescent="0.25">
      <c r="A50" s="58" t="s">
        <v>58</v>
      </c>
      <c r="B50" s="38">
        <f t="shared" si="9"/>
        <v>0</v>
      </c>
      <c r="C50" s="40">
        <v>0</v>
      </c>
      <c r="D50" s="40">
        <v>0</v>
      </c>
      <c r="E50" s="40">
        <v>0</v>
      </c>
      <c r="F50" s="39">
        <v>0</v>
      </c>
      <c r="G50" s="39">
        <v>0</v>
      </c>
      <c r="H50" s="54">
        <v>0</v>
      </c>
      <c r="I50" s="54">
        <v>0</v>
      </c>
      <c r="J50" s="38"/>
      <c r="K50" s="41"/>
      <c r="L50" s="41"/>
      <c r="M50" s="41"/>
      <c r="N50" s="41"/>
    </row>
    <row r="51" spans="1:14" s="2" customFormat="1" ht="14.25" customHeight="1" x14ac:dyDescent="0.25">
      <c r="A51" s="58" t="s">
        <v>59</v>
      </c>
      <c r="B51" s="38">
        <f t="shared" si="9"/>
        <v>0</v>
      </c>
      <c r="C51" s="24">
        <v>0</v>
      </c>
      <c r="D51" s="40">
        <v>0</v>
      </c>
      <c r="E51" s="40">
        <v>0</v>
      </c>
      <c r="F51" s="39">
        <v>0</v>
      </c>
      <c r="G51" s="39">
        <v>0</v>
      </c>
      <c r="H51" s="54">
        <v>0</v>
      </c>
      <c r="I51" s="54">
        <v>0</v>
      </c>
      <c r="J51" s="38"/>
      <c r="K51" s="41"/>
      <c r="L51" s="41"/>
      <c r="M51" s="41"/>
      <c r="N51" s="41"/>
    </row>
    <row r="52" spans="1:14" s="4" customFormat="1" ht="14.25" customHeight="1" x14ac:dyDescent="0.25">
      <c r="A52" s="57" t="s">
        <v>60</v>
      </c>
      <c r="B52" s="37">
        <f>SUM(C52+D52+E52+F52+G52+H52+I52+J52+K52+L52+M52+N52)</f>
        <v>8094025</v>
      </c>
      <c r="C52" s="37">
        <f>SUM(C53:C61)</f>
        <v>2094855.41</v>
      </c>
      <c r="D52" s="37">
        <f>SUM(D53:D61)</f>
        <v>4845201.62</v>
      </c>
      <c r="E52" s="37">
        <f t="shared" ref="E52:N52" si="10">SUM(E53:E61)</f>
        <v>707614.71</v>
      </c>
      <c r="F52" s="37">
        <f t="shared" si="10"/>
        <v>0</v>
      </c>
      <c r="G52" s="37">
        <f>SUM(G53:G61)</f>
        <v>0</v>
      </c>
      <c r="H52" s="37">
        <f t="shared" si="10"/>
        <v>0</v>
      </c>
      <c r="I52" s="37">
        <f>SUM(I53:I61)</f>
        <v>446353.26</v>
      </c>
      <c r="J52" s="37">
        <f t="shared" si="10"/>
        <v>0</v>
      </c>
      <c r="K52" s="37">
        <f t="shared" si="10"/>
        <v>0</v>
      </c>
      <c r="L52" s="37">
        <f t="shared" si="10"/>
        <v>0</v>
      </c>
      <c r="M52" s="37">
        <f t="shared" si="10"/>
        <v>0</v>
      </c>
      <c r="N52" s="37">
        <f t="shared" si="10"/>
        <v>0</v>
      </c>
    </row>
    <row r="53" spans="1:14" s="2" customFormat="1" ht="14.25" customHeight="1" x14ac:dyDescent="0.25">
      <c r="A53" s="58" t="s">
        <v>61</v>
      </c>
      <c r="B53" s="38">
        <f t="shared" si="9"/>
        <v>4100307.8</v>
      </c>
      <c r="C53" s="40">
        <v>4400</v>
      </c>
      <c r="D53" s="40">
        <v>3734520.94</v>
      </c>
      <c r="E53" s="40">
        <v>57398.35</v>
      </c>
      <c r="F53" s="39">
        <v>0</v>
      </c>
      <c r="G53" s="39">
        <v>0</v>
      </c>
      <c r="H53" s="39">
        <v>0</v>
      </c>
      <c r="I53" s="40">
        <v>303988.51</v>
      </c>
      <c r="J53" s="38"/>
      <c r="K53" s="40"/>
      <c r="L53" s="41"/>
      <c r="M53" s="41"/>
      <c r="N53" s="41"/>
    </row>
    <row r="54" spans="1:14" s="2" customFormat="1" ht="14.25" customHeight="1" x14ac:dyDescent="0.25">
      <c r="A54" s="58" t="s">
        <v>62</v>
      </c>
      <c r="B54" s="38">
        <f t="shared" ref="B54:B60" si="11">SUM(C54+D54+E54+F54+G55+H54+I54+J54+K54+L54+M54+N54)</f>
        <v>0</v>
      </c>
      <c r="C54" s="40">
        <v>0</v>
      </c>
      <c r="D54" s="40">
        <v>0</v>
      </c>
      <c r="E54" s="40">
        <v>0</v>
      </c>
      <c r="F54" s="39">
        <v>0</v>
      </c>
      <c r="H54" s="39">
        <v>0</v>
      </c>
      <c r="I54" s="38">
        <v>0</v>
      </c>
      <c r="J54" s="38"/>
      <c r="K54" s="41"/>
      <c r="L54" s="41"/>
      <c r="M54" s="41"/>
      <c r="N54" s="41"/>
    </row>
    <row r="55" spans="1:14" s="2" customFormat="1" ht="14.25" customHeight="1" x14ac:dyDescent="0.25">
      <c r="A55" s="58" t="s">
        <v>63</v>
      </c>
      <c r="B55" s="38">
        <f t="shared" si="11"/>
        <v>0</v>
      </c>
      <c r="C55" s="40">
        <v>0</v>
      </c>
      <c r="D55" s="40">
        <v>0</v>
      </c>
      <c r="E55" s="40">
        <v>0</v>
      </c>
      <c r="F55" s="39">
        <v>0</v>
      </c>
      <c r="G55" s="39">
        <v>0</v>
      </c>
      <c r="H55" s="39">
        <v>0</v>
      </c>
      <c r="I55" s="38">
        <v>0</v>
      </c>
      <c r="J55" s="38"/>
      <c r="K55" s="41"/>
      <c r="L55" s="41"/>
      <c r="M55" s="41"/>
      <c r="N55" s="41"/>
    </row>
    <row r="56" spans="1:14" s="2" customFormat="1" ht="14.25" customHeight="1" x14ac:dyDescent="0.25">
      <c r="A56" s="58" t="s">
        <v>64</v>
      </c>
      <c r="B56" s="38">
        <f t="shared" si="11"/>
        <v>0</v>
      </c>
      <c r="C56" s="40">
        <v>0</v>
      </c>
      <c r="D56" s="40">
        <v>0</v>
      </c>
      <c r="E56" s="40">
        <v>0</v>
      </c>
      <c r="F56" s="39">
        <v>0</v>
      </c>
      <c r="G56" s="39">
        <v>0</v>
      </c>
      <c r="H56" s="39">
        <v>0</v>
      </c>
      <c r="I56" s="38">
        <v>0</v>
      </c>
      <c r="J56" s="38"/>
      <c r="K56" s="41"/>
      <c r="L56" s="41"/>
      <c r="M56" s="41"/>
      <c r="N56" s="41"/>
    </row>
    <row r="57" spans="1:14" s="2" customFormat="1" ht="14.25" customHeight="1" x14ac:dyDescent="0.25">
      <c r="A57" s="58" t="s">
        <v>65</v>
      </c>
      <c r="B57" s="38">
        <f t="shared" si="11"/>
        <v>3932132.1999999997</v>
      </c>
      <c r="C57" s="40">
        <v>2090455.41</v>
      </c>
      <c r="D57" s="40">
        <v>1110680.68</v>
      </c>
      <c r="E57" s="40">
        <v>588631.36</v>
      </c>
      <c r="F57" s="39">
        <v>0</v>
      </c>
      <c r="G57" s="39">
        <v>0</v>
      </c>
      <c r="H57" s="39">
        <v>0</v>
      </c>
      <c r="I57" s="40">
        <v>142364.75</v>
      </c>
      <c r="J57" s="38"/>
      <c r="K57" s="41"/>
      <c r="L57" s="41"/>
      <c r="M57" s="41"/>
      <c r="N57" s="41"/>
    </row>
    <row r="58" spans="1:14" s="2" customFormat="1" ht="14.25" customHeight="1" x14ac:dyDescent="0.25">
      <c r="A58" s="58" t="s">
        <v>66</v>
      </c>
      <c r="B58" s="38">
        <f t="shared" si="11"/>
        <v>0</v>
      </c>
      <c r="C58" s="40">
        <v>0</v>
      </c>
      <c r="D58" s="40">
        <v>0</v>
      </c>
      <c r="E58" s="40">
        <v>0</v>
      </c>
      <c r="F58" s="39">
        <v>0</v>
      </c>
      <c r="G58" s="39">
        <v>0</v>
      </c>
      <c r="H58" s="39">
        <v>0</v>
      </c>
      <c r="I58" s="38">
        <v>0</v>
      </c>
      <c r="J58" s="38"/>
      <c r="K58" s="41"/>
      <c r="L58" s="41"/>
      <c r="M58" s="41"/>
      <c r="N58" s="41"/>
    </row>
    <row r="59" spans="1:14" s="2" customFormat="1" ht="14.25" customHeight="1" x14ac:dyDescent="0.25">
      <c r="A59" s="58" t="s">
        <v>67</v>
      </c>
      <c r="B59" s="38">
        <f t="shared" si="11"/>
        <v>61585</v>
      </c>
      <c r="C59" s="40">
        <v>0</v>
      </c>
      <c r="D59" s="40">
        <v>0</v>
      </c>
      <c r="E59" s="40">
        <v>61585</v>
      </c>
      <c r="F59" s="39">
        <v>0</v>
      </c>
      <c r="G59" s="39">
        <v>0</v>
      </c>
      <c r="H59" s="39">
        <v>0</v>
      </c>
      <c r="I59" s="38">
        <v>0</v>
      </c>
      <c r="J59" s="38"/>
      <c r="K59" s="41"/>
      <c r="L59" s="41"/>
      <c r="M59" s="41"/>
      <c r="N59" s="41"/>
    </row>
    <row r="60" spans="1:14" s="2" customFormat="1" ht="14.25" customHeight="1" x14ac:dyDescent="0.25">
      <c r="A60" s="58" t="s">
        <v>68</v>
      </c>
      <c r="B60" s="38">
        <f t="shared" si="11"/>
        <v>0</v>
      </c>
      <c r="C60" s="40">
        <v>0</v>
      </c>
      <c r="D60" s="40">
        <v>0</v>
      </c>
      <c r="E60" s="40">
        <v>0</v>
      </c>
      <c r="F60" s="39">
        <v>0</v>
      </c>
      <c r="G60" s="39">
        <v>0</v>
      </c>
      <c r="H60" s="39">
        <v>0</v>
      </c>
      <c r="I60" s="38">
        <v>0</v>
      </c>
      <c r="J60" s="38"/>
      <c r="K60" s="41"/>
      <c r="L60" s="41"/>
      <c r="M60" s="41"/>
      <c r="N60" s="41"/>
    </row>
    <row r="61" spans="1:14" s="2" customFormat="1" ht="14.25" customHeight="1" x14ac:dyDescent="0.25">
      <c r="A61" s="58" t="s">
        <v>69</v>
      </c>
      <c r="B61" s="38">
        <v>0</v>
      </c>
      <c r="C61" s="40">
        <v>0</v>
      </c>
      <c r="D61" s="40">
        <v>0</v>
      </c>
      <c r="E61" s="40">
        <v>0</v>
      </c>
      <c r="F61" s="39">
        <v>0</v>
      </c>
      <c r="G61" s="39">
        <v>0</v>
      </c>
      <c r="H61" s="39">
        <v>0</v>
      </c>
      <c r="I61" s="38">
        <v>0</v>
      </c>
      <c r="J61" s="38"/>
      <c r="K61" s="40"/>
      <c r="L61" s="41"/>
      <c r="M61" s="41"/>
      <c r="N61" s="41"/>
    </row>
    <row r="62" spans="1:14" s="4" customFormat="1" ht="14.25" customHeight="1" x14ac:dyDescent="0.25">
      <c r="A62" s="57" t="s">
        <v>70</v>
      </c>
      <c r="B62" s="37">
        <f>SUM(C62+D62+E62+F62+G62+H62+I62+J62+K62+L62+M62+N62)</f>
        <v>82520208.629999995</v>
      </c>
      <c r="C62" s="37">
        <f>SUM(C63:C66)</f>
        <v>1225</v>
      </c>
      <c r="D62" s="37">
        <f>SUM(D63:D66)</f>
        <v>0</v>
      </c>
      <c r="E62" s="37">
        <f>SUM(E63:E66)</f>
        <v>35087769.800000004</v>
      </c>
      <c r="F62" s="37">
        <f t="shared" ref="F62:M62" si="12">SUM(F63:F66)</f>
        <v>6262833.1899999995</v>
      </c>
      <c r="G62" s="37">
        <f>SUM(G63:G66)</f>
        <v>13684151.09</v>
      </c>
      <c r="H62" s="37">
        <f>SUM(H63:H66)</f>
        <v>7716841.7999999998</v>
      </c>
      <c r="I62" s="37">
        <f>SUM(I63:I66)</f>
        <v>19767387.75</v>
      </c>
      <c r="J62" s="37">
        <f t="shared" si="12"/>
        <v>0</v>
      </c>
      <c r="K62" s="37">
        <f t="shared" si="12"/>
        <v>0</v>
      </c>
      <c r="L62" s="37">
        <f t="shared" si="12"/>
        <v>0</v>
      </c>
      <c r="M62" s="37">
        <f t="shared" si="12"/>
        <v>0</v>
      </c>
      <c r="N62" s="37">
        <f>SUM(N63:N66)</f>
        <v>0</v>
      </c>
    </row>
    <row r="63" spans="1:14" s="2" customFormat="1" ht="14.25" customHeight="1" x14ac:dyDescent="0.25">
      <c r="A63" s="58" t="s">
        <v>71</v>
      </c>
      <c r="B63" s="38">
        <f t="shared" si="9"/>
        <v>15942603.9</v>
      </c>
      <c r="C63" s="40">
        <v>0</v>
      </c>
      <c r="D63" s="39">
        <v>0</v>
      </c>
      <c r="E63" s="39">
        <v>1768723.7</v>
      </c>
      <c r="F63" s="39">
        <v>943963.76</v>
      </c>
      <c r="G63" s="39">
        <v>11812032.23</v>
      </c>
      <c r="H63" s="40">
        <v>355601.18</v>
      </c>
      <c r="I63" s="38">
        <v>1062283.03</v>
      </c>
      <c r="J63" s="38"/>
      <c r="K63" s="41"/>
      <c r="L63" s="41"/>
      <c r="M63" s="41"/>
      <c r="N63" s="41"/>
    </row>
    <row r="64" spans="1:14" s="2" customFormat="1" ht="14.25" customHeight="1" x14ac:dyDescent="0.25">
      <c r="A64" s="58" t="s">
        <v>72</v>
      </c>
      <c r="B64" s="38">
        <f t="shared" si="9"/>
        <v>66577604.729999997</v>
      </c>
      <c r="C64" s="40">
        <v>1225</v>
      </c>
      <c r="D64" s="39">
        <v>0</v>
      </c>
      <c r="E64" s="39">
        <v>33319046.100000001</v>
      </c>
      <c r="F64" s="39">
        <v>5318869.43</v>
      </c>
      <c r="G64" s="39">
        <v>1872118.86</v>
      </c>
      <c r="H64" s="40">
        <v>7361240.6200000001</v>
      </c>
      <c r="I64" s="38">
        <v>18705104.719999999</v>
      </c>
      <c r="J64" s="38"/>
      <c r="K64" s="41"/>
      <c r="L64" s="41"/>
      <c r="M64" s="41"/>
      <c r="N64" s="40"/>
    </row>
    <row r="65" spans="1:14" s="2" customFormat="1" ht="14.25" customHeight="1" x14ac:dyDescent="0.25">
      <c r="A65" s="58" t="s">
        <v>73</v>
      </c>
      <c r="B65" s="38">
        <f>SUM(C65+D65+E65+F65+G65+H65+I65+J65+K65+L65+M65+N65)</f>
        <v>0</v>
      </c>
      <c r="C65" s="40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8">
        <v>0</v>
      </c>
      <c r="J65" s="38"/>
      <c r="K65" s="41"/>
      <c r="L65" s="41"/>
      <c r="M65" s="41"/>
      <c r="N65" s="41"/>
    </row>
    <row r="66" spans="1:14" s="2" customFormat="1" ht="14.25" customHeight="1" x14ac:dyDescent="0.25">
      <c r="A66" s="58" t="s">
        <v>74</v>
      </c>
      <c r="B66" s="38">
        <f>SUM(C66+D66+E66+F66+G66+H66+I66+J66+K66+L66+M66+N66)</f>
        <v>0</v>
      </c>
      <c r="C66" s="40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8">
        <v>0</v>
      </c>
      <c r="J66" s="38"/>
      <c r="K66" s="41"/>
      <c r="L66" s="41"/>
      <c r="M66" s="41"/>
      <c r="N66" s="41"/>
    </row>
    <row r="67" spans="1:14" s="4" customFormat="1" ht="14.25" customHeight="1" x14ac:dyDescent="0.25">
      <c r="A67" s="57" t="s">
        <v>75</v>
      </c>
      <c r="B67" s="37">
        <f>SUM(C67+D67+E67+F67+G67+H67+I67+J67+K67+L67+M67+N67)</f>
        <v>0</v>
      </c>
      <c r="C67" s="53">
        <f>SUM(C68:C69)</f>
        <v>0</v>
      </c>
      <c r="D67" s="53">
        <f t="shared" ref="D67:J67" si="13">SUM(D68:D69)</f>
        <v>0</v>
      </c>
      <c r="E67" s="53">
        <f t="shared" si="13"/>
        <v>0</v>
      </c>
      <c r="F67" s="53">
        <f t="shared" si="13"/>
        <v>0</v>
      </c>
      <c r="G67" s="53">
        <f t="shared" si="13"/>
        <v>0</v>
      </c>
      <c r="H67" s="53">
        <f t="shared" si="13"/>
        <v>0</v>
      </c>
      <c r="I67" s="53">
        <f t="shared" si="13"/>
        <v>0</v>
      </c>
      <c r="J67" s="53">
        <f t="shared" si="13"/>
        <v>0</v>
      </c>
      <c r="K67" s="53">
        <f t="shared" ref="K67:N67" si="14">SUM(K68:K69)</f>
        <v>0</v>
      </c>
      <c r="L67" s="53">
        <f t="shared" si="14"/>
        <v>0</v>
      </c>
      <c r="M67" s="53">
        <f t="shared" si="14"/>
        <v>0</v>
      </c>
      <c r="N67" s="53">
        <f t="shared" si="14"/>
        <v>0</v>
      </c>
    </row>
    <row r="68" spans="1:14" s="2" customFormat="1" ht="14.25" customHeight="1" x14ac:dyDescent="0.25">
      <c r="A68" s="58" t="s">
        <v>76</v>
      </c>
      <c r="B68" s="38">
        <f t="shared" si="9"/>
        <v>0</v>
      </c>
      <c r="C68" s="40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/>
      <c r="K68" s="39"/>
      <c r="L68" s="39"/>
      <c r="M68" s="39"/>
      <c r="N68" s="39"/>
    </row>
    <row r="69" spans="1:14" s="2" customFormat="1" ht="14.25" customHeight="1" x14ac:dyDescent="0.25">
      <c r="A69" s="58" t="s">
        <v>77</v>
      </c>
      <c r="B69" s="38">
        <f t="shared" si="9"/>
        <v>0</v>
      </c>
      <c r="C69" s="40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/>
      <c r="K69" s="39"/>
      <c r="L69" s="39"/>
      <c r="M69" s="39"/>
      <c r="N69" s="39"/>
    </row>
    <row r="70" spans="1:14" s="2" customFormat="1" ht="14.25" customHeight="1" x14ac:dyDescent="0.25">
      <c r="A70" s="57" t="s">
        <v>78</v>
      </c>
      <c r="B70" s="37">
        <f t="shared" si="9"/>
        <v>0</v>
      </c>
      <c r="C70" s="53">
        <f>SUM(C71:C73)</f>
        <v>0</v>
      </c>
      <c r="D70" s="53">
        <f t="shared" ref="D70:I70" si="15">SUM(D71:D73)</f>
        <v>0</v>
      </c>
      <c r="E70" s="53">
        <f t="shared" si="15"/>
        <v>0</v>
      </c>
      <c r="F70" s="53">
        <f t="shared" si="15"/>
        <v>0</v>
      </c>
      <c r="G70" s="53">
        <f t="shared" si="15"/>
        <v>0</v>
      </c>
      <c r="H70" s="53">
        <f t="shared" si="15"/>
        <v>0</v>
      </c>
      <c r="I70" s="53">
        <f t="shared" si="15"/>
        <v>0</v>
      </c>
      <c r="J70" s="53">
        <f t="shared" ref="J70:N70" si="16">SUM(J71:J73)</f>
        <v>0</v>
      </c>
      <c r="K70" s="53">
        <f>SUM(K71:K73)</f>
        <v>0</v>
      </c>
      <c r="L70" s="53">
        <f t="shared" si="16"/>
        <v>0</v>
      </c>
      <c r="M70" s="53">
        <f t="shared" si="16"/>
        <v>0</v>
      </c>
      <c r="N70" s="53">
        <f t="shared" si="16"/>
        <v>0</v>
      </c>
    </row>
    <row r="71" spans="1:14" s="2" customFormat="1" ht="14.25" customHeight="1" x14ac:dyDescent="0.25">
      <c r="A71" s="58" t="s">
        <v>79</v>
      </c>
      <c r="B71" s="38">
        <f t="shared" si="9"/>
        <v>0</v>
      </c>
      <c r="C71" s="40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/>
      <c r="K71" s="39"/>
      <c r="L71" s="39"/>
      <c r="M71" s="39"/>
      <c r="N71" s="39"/>
    </row>
    <row r="72" spans="1:14" s="2" customFormat="1" ht="14.25" customHeight="1" x14ac:dyDescent="0.25">
      <c r="A72" s="58" t="s">
        <v>80</v>
      </c>
      <c r="B72" s="38">
        <f t="shared" si="9"/>
        <v>0</v>
      </c>
      <c r="C72" s="40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/>
      <c r="K72" s="39"/>
      <c r="L72" s="39"/>
      <c r="M72" s="39"/>
      <c r="N72" s="39"/>
    </row>
    <row r="73" spans="1:14" s="2" customFormat="1" ht="14.25" customHeight="1" x14ac:dyDescent="0.25">
      <c r="A73" s="58" t="s">
        <v>81</v>
      </c>
      <c r="B73" s="38">
        <f t="shared" si="9"/>
        <v>0</v>
      </c>
      <c r="C73" s="40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/>
      <c r="K73" s="39"/>
      <c r="L73" s="39"/>
      <c r="M73" s="39"/>
      <c r="N73" s="39"/>
    </row>
    <row r="74" spans="1:14" s="2" customFormat="1" x14ac:dyDescent="0.25">
      <c r="A74" s="59" t="s">
        <v>82</v>
      </c>
      <c r="B74" s="61">
        <f>SUM(C74+D74+E74+F74+G74+H74+I74+J74+K74+L74+M74+N74)</f>
        <v>932254363.54999995</v>
      </c>
      <c r="C74" s="42">
        <f>+C10+C16+C26+C36+C44+C52+C62+C67+C71</f>
        <v>119508262.68999998</v>
      </c>
      <c r="D74" s="42">
        <f>+D10+D16+D26+D36+D52+D62+D67+D70</f>
        <v>110248264.59</v>
      </c>
      <c r="E74" s="42">
        <f>+E10+E16+E26+E36+E52+E62+E67+E70</f>
        <v>144099265.37999997</v>
      </c>
      <c r="F74" s="42">
        <f>+F10+F16+F26+F36+F52+F62+F67+F70</f>
        <v>158661457.66000003</v>
      </c>
      <c r="G74" s="42">
        <f t="shared" ref="G74:J74" si="17">+G10+G16+G26+G36+G52+G62+G67+G70</f>
        <v>132670193.69</v>
      </c>
      <c r="H74" s="42">
        <f t="shared" si="17"/>
        <v>127927291.60999998</v>
      </c>
      <c r="I74" s="42">
        <f t="shared" si="17"/>
        <v>139139627.93000001</v>
      </c>
      <c r="J74" s="42">
        <f t="shared" si="17"/>
        <v>0</v>
      </c>
      <c r="K74" s="42">
        <f>+K10+K16+K26+K36+K52+K62+K67+K70</f>
        <v>0</v>
      </c>
      <c r="L74" s="42">
        <f>+L10+L16+L26+L36+L52+L62+L67+L70</f>
        <v>0</v>
      </c>
      <c r="M74" s="42">
        <f>+M10+M16+M26+M36+M52+M62+M67+M70</f>
        <v>0</v>
      </c>
      <c r="N74" s="42">
        <f>+N10+N16+N26+N36+N52+N62+N67+N70</f>
        <v>0</v>
      </c>
    </row>
    <row r="75" spans="1:14" s="2" customFormat="1" x14ac:dyDescent="0.25">
      <c r="A75" s="57" t="s">
        <v>83</v>
      </c>
      <c r="B75" s="38">
        <v>0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</row>
    <row r="76" spans="1:14" s="2" customFormat="1" x14ac:dyDescent="0.25">
      <c r="A76" s="57" t="s">
        <v>84</v>
      </c>
      <c r="B76" s="37">
        <f t="shared" ref="B76:B87" si="18">SUM(C76+D76+E76+F76+G76+H76+I76+J76+K76+L76+M76+N76)</f>
        <v>0</v>
      </c>
      <c r="C76" s="37">
        <f t="shared" ref="C76" si="19">SUM(D76+E76+F76+G76+H76+I76+J76+K76+L76+M76+N76+O76)</f>
        <v>0</v>
      </c>
      <c r="D76" s="37">
        <f t="shared" ref="D76" si="20">SUM(E76+F76+G76+H76+I76+J76+K76+L76+M76+N76+O76+P76)</f>
        <v>0</v>
      </c>
      <c r="E76" s="37">
        <f t="shared" ref="E76" si="21">SUM(F76+G76+H76+I76+J76+K76+L76+M76+N76+O76+P76+Q76)</f>
        <v>0</v>
      </c>
      <c r="F76" s="37">
        <f t="shared" ref="F76" si="22">SUM(G76+H76+I76+J76+K76+L76+M76+N76+O76+P76+Q76+R76)</f>
        <v>0</v>
      </c>
      <c r="G76" s="37">
        <f t="shared" ref="G76" si="23">SUM(H76+I76+J76+K76+L76+M76+N76+O76+P76+Q76+R76+S76)</f>
        <v>0</v>
      </c>
      <c r="H76" s="37">
        <f t="shared" ref="H76" si="24">SUM(I76+J76+K76+L76+M76+N76+O76+P76+Q76+R76+S76+T76)</f>
        <v>0</v>
      </c>
      <c r="I76" s="37">
        <f t="shared" ref="I76" si="25">SUM(J76+K76+L76+M76+N76+O76+P76+Q76+R76+S76+T76+U76)</f>
        <v>0</v>
      </c>
      <c r="J76" s="37">
        <f t="shared" ref="J76" si="26">SUM(K76+L76+M76+N76+O76+P76+Q76+R76+S76+T76+U76+V76)</f>
        <v>0</v>
      </c>
      <c r="K76" s="37">
        <f t="shared" ref="K76" si="27">SUM(L76+M76+N76+O76+P76+Q76+R76+S76+T76+U76+V76+W76)</f>
        <v>0</v>
      </c>
      <c r="L76" s="37">
        <f t="shared" ref="L76" si="28">SUM(M76+N76+O76+P76+Q76+R76+S76+T76+U76+V76+W76+X76)</f>
        <v>0</v>
      </c>
      <c r="M76" s="37">
        <f t="shared" ref="M76" si="29">SUM(N76+O76+P76+Q76+R76+S76+T76+U76+V76+W76+X76+Y76)</f>
        <v>0</v>
      </c>
      <c r="N76" s="37">
        <f t="shared" ref="N76" si="30">SUM(O76+P76+Q76+R76+S76+T76+U76+V76+W76+X76+Y76+Z76)</f>
        <v>0</v>
      </c>
    </row>
    <row r="77" spans="1:14" s="2" customFormat="1" ht="14.25" customHeight="1" x14ac:dyDescent="0.25">
      <c r="A77" s="58" t="s">
        <v>85</v>
      </c>
      <c r="B77" s="38">
        <f t="shared" si="18"/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/>
      <c r="K77" s="24"/>
      <c r="L77" s="24"/>
      <c r="M77" s="24"/>
      <c r="N77" s="24"/>
    </row>
    <row r="78" spans="1:14" s="2" customFormat="1" ht="18.75" customHeight="1" x14ac:dyDescent="0.25">
      <c r="A78" s="58" t="s">
        <v>86</v>
      </c>
      <c r="B78" s="38">
        <f t="shared" si="18"/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/>
      <c r="K78" s="24"/>
      <c r="L78" s="24"/>
      <c r="M78" s="24"/>
      <c r="N78" s="24"/>
    </row>
    <row r="79" spans="1:14" s="2" customFormat="1" x14ac:dyDescent="0.25">
      <c r="A79" s="57" t="s">
        <v>87</v>
      </c>
      <c r="B79" s="37">
        <f t="shared" si="18"/>
        <v>4136915.97</v>
      </c>
      <c r="C79" s="66">
        <f>SUM(C80:C84)</f>
        <v>4136915.97</v>
      </c>
      <c r="D79" s="37">
        <f>+D80+D81+D82</f>
        <v>0</v>
      </c>
      <c r="E79" s="37">
        <f t="shared" ref="E79:N79" si="31">+E80+E81+E82</f>
        <v>0</v>
      </c>
      <c r="F79" s="37">
        <f t="shared" si="31"/>
        <v>0</v>
      </c>
      <c r="G79" s="37">
        <f t="shared" si="31"/>
        <v>0</v>
      </c>
      <c r="H79" s="37">
        <f t="shared" si="31"/>
        <v>0</v>
      </c>
      <c r="I79" s="37">
        <f t="shared" si="31"/>
        <v>0</v>
      </c>
      <c r="J79" s="37">
        <f t="shared" si="31"/>
        <v>0</v>
      </c>
      <c r="K79" s="37">
        <f t="shared" si="31"/>
        <v>0</v>
      </c>
      <c r="L79" s="37">
        <f t="shared" si="31"/>
        <v>0</v>
      </c>
      <c r="M79" s="37">
        <f t="shared" si="31"/>
        <v>0</v>
      </c>
      <c r="N79" s="37">
        <f t="shared" si="31"/>
        <v>0</v>
      </c>
    </row>
    <row r="80" spans="1:14" s="2" customFormat="1" ht="14.25" customHeight="1" x14ac:dyDescent="0.25">
      <c r="A80" s="58" t="s">
        <v>88</v>
      </c>
      <c r="B80" s="38">
        <f t="shared" si="18"/>
        <v>4136915.97</v>
      </c>
      <c r="C80" s="39">
        <f>4010615.97+90200+36100</f>
        <v>4136915.97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/>
      <c r="K80" s="39"/>
      <c r="L80" s="39"/>
      <c r="M80" s="39"/>
      <c r="N80" s="39"/>
    </row>
    <row r="81" spans="1:18" s="2" customFormat="1" ht="14.25" customHeight="1" x14ac:dyDescent="0.25">
      <c r="A81" s="58" t="s">
        <v>89</v>
      </c>
      <c r="B81" s="38">
        <f t="shared" si="18"/>
        <v>0</v>
      </c>
      <c r="C81" s="43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/>
      <c r="K81" s="39"/>
      <c r="L81" s="39"/>
      <c r="M81" s="39"/>
      <c r="N81" s="39"/>
      <c r="R81" s="41"/>
    </row>
    <row r="82" spans="1:18" s="2" customFormat="1" ht="14.25" customHeight="1" x14ac:dyDescent="0.25">
      <c r="A82" s="58" t="s">
        <v>90</v>
      </c>
      <c r="B82" s="38">
        <f t="shared" si="18"/>
        <v>0</v>
      </c>
      <c r="C82" s="43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/>
      <c r="K82" s="39"/>
      <c r="L82" s="39"/>
      <c r="M82" s="39"/>
      <c r="N82" s="39"/>
    </row>
    <row r="83" spans="1:18" s="2" customFormat="1" x14ac:dyDescent="0.25">
      <c r="A83" s="57" t="s">
        <v>91</v>
      </c>
      <c r="B83" s="37">
        <f t="shared" si="18"/>
        <v>0</v>
      </c>
      <c r="C83" s="37">
        <f>SUM(D83+E83+F83+G83+H83+I83+J83+K83+L83+M83+N83+O83)</f>
        <v>0</v>
      </c>
      <c r="D83" s="37">
        <f>+D84</f>
        <v>0</v>
      </c>
      <c r="E83" s="37">
        <f t="shared" ref="E83:N83" si="32">+E84</f>
        <v>0</v>
      </c>
      <c r="F83" s="37">
        <f t="shared" si="32"/>
        <v>0</v>
      </c>
      <c r="G83" s="37">
        <f t="shared" si="32"/>
        <v>0</v>
      </c>
      <c r="H83" s="37">
        <f t="shared" si="32"/>
        <v>0</v>
      </c>
      <c r="I83" s="37">
        <f t="shared" si="32"/>
        <v>0</v>
      </c>
      <c r="J83" s="37">
        <f t="shared" si="32"/>
        <v>0</v>
      </c>
      <c r="K83" s="37">
        <f t="shared" si="32"/>
        <v>0</v>
      </c>
      <c r="L83" s="37">
        <f t="shared" si="32"/>
        <v>0</v>
      </c>
      <c r="M83" s="37">
        <f t="shared" si="32"/>
        <v>0</v>
      </c>
      <c r="N83" s="37">
        <f t="shared" si="32"/>
        <v>0</v>
      </c>
    </row>
    <row r="84" spans="1:18" s="2" customFormat="1" ht="14.25" customHeight="1" x14ac:dyDescent="0.25">
      <c r="A84" s="58" t="s">
        <v>92</v>
      </c>
      <c r="B84" s="38">
        <f t="shared" si="18"/>
        <v>0</v>
      </c>
      <c r="C84" s="43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/>
      <c r="K84" s="43"/>
      <c r="L84" s="43"/>
      <c r="M84" s="43"/>
      <c r="N84" s="43"/>
    </row>
    <row r="85" spans="1:18" s="2" customFormat="1" x14ac:dyDescent="0.25">
      <c r="A85" s="59" t="s">
        <v>93</v>
      </c>
      <c r="B85" s="61">
        <f t="shared" si="18"/>
        <v>4136915.97</v>
      </c>
      <c r="C85" s="65">
        <f>+C76+C79+C83</f>
        <v>4136915.97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</row>
    <row r="86" spans="1:18" x14ac:dyDescent="0.3">
      <c r="B86" s="38"/>
      <c r="C86" s="45"/>
      <c r="D86" s="46"/>
      <c r="E86" s="45"/>
      <c r="F86" s="47"/>
      <c r="G86" s="47"/>
      <c r="H86" s="45"/>
      <c r="I86" s="48"/>
      <c r="J86" s="49"/>
      <c r="K86" s="50"/>
      <c r="N86" s="51"/>
    </row>
    <row r="87" spans="1:18" x14ac:dyDescent="0.3">
      <c r="A87" s="56" t="s">
        <v>94</v>
      </c>
      <c r="B87" s="60">
        <f t="shared" si="18"/>
        <v>936391279.51999998</v>
      </c>
      <c r="C87" s="52">
        <f t="shared" ref="C87:J87" si="33">+C74+C85</f>
        <v>123645178.65999998</v>
      </c>
      <c r="D87" s="52">
        <f>+D74+D85</f>
        <v>110248264.59</v>
      </c>
      <c r="E87" s="52">
        <f t="shared" si="33"/>
        <v>144099265.37999997</v>
      </c>
      <c r="F87" s="52">
        <f t="shared" si="33"/>
        <v>158661457.66000003</v>
      </c>
      <c r="G87" s="52">
        <f t="shared" si="33"/>
        <v>132670193.69</v>
      </c>
      <c r="H87" s="52">
        <f t="shared" si="33"/>
        <v>127927291.60999998</v>
      </c>
      <c r="I87" s="52">
        <f t="shared" si="33"/>
        <v>139139627.93000001</v>
      </c>
      <c r="J87" s="52">
        <f t="shared" si="33"/>
        <v>0</v>
      </c>
      <c r="K87" s="52">
        <f>+K74+K85</f>
        <v>0</v>
      </c>
      <c r="L87" s="52">
        <f>+L74+L85</f>
        <v>0</v>
      </c>
      <c r="M87" s="52">
        <f>+M74+M85</f>
        <v>0</v>
      </c>
      <c r="N87" s="52">
        <f>+N74+N85</f>
        <v>0</v>
      </c>
    </row>
    <row r="88" spans="1:18" s="19" customFormat="1" ht="12.75" x14ac:dyDescent="0.2">
      <c r="A88" s="20" t="s">
        <v>104</v>
      </c>
      <c r="B88" s="10"/>
      <c r="C88" s="11"/>
      <c r="D88" s="14"/>
      <c r="E88" s="6"/>
      <c r="F88" s="6"/>
      <c r="G88" s="11"/>
      <c r="H88" s="12"/>
      <c r="I88" s="13"/>
      <c r="J88" s="12"/>
      <c r="K88" s="14"/>
      <c r="L88" s="14"/>
      <c r="M88" s="14"/>
      <c r="N88" s="26"/>
    </row>
    <row r="89" spans="1:18" s="19" customFormat="1" ht="12.75" x14ac:dyDescent="0.2">
      <c r="A89" s="19" t="s">
        <v>95</v>
      </c>
      <c r="B89" s="10"/>
      <c r="C89" s="27"/>
      <c r="D89" s="14"/>
      <c r="E89" s="6"/>
      <c r="F89" s="16"/>
      <c r="G89" s="27"/>
      <c r="H89" s="28"/>
      <c r="I89" s="29"/>
      <c r="J89" s="28"/>
      <c r="K89" s="26"/>
      <c r="L89" s="15"/>
      <c r="M89" s="14"/>
      <c r="N89" s="26"/>
    </row>
    <row r="90" spans="1:18" s="19" customFormat="1" ht="12.75" x14ac:dyDescent="0.2">
      <c r="A90" s="19" t="s">
        <v>105</v>
      </c>
      <c r="B90" s="12"/>
      <c r="C90" s="12"/>
      <c r="D90" s="14"/>
      <c r="E90" s="6"/>
      <c r="F90" s="16"/>
      <c r="G90" s="12"/>
      <c r="H90" s="12"/>
      <c r="I90" s="12"/>
      <c r="J90" s="12"/>
      <c r="K90" s="12"/>
      <c r="L90" s="15"/>
      <c r="M90" s="14"/>
      <c r="N90" s="26"/>
    </row>
    <row r="91" spans="1:18" s="19" customFormat="1" ht="12.75" x14ac:dyDescent="0.2">
      <c r="A91" s="20" t="s">
        <v>96</v>
      </c>
      <c r="B91" s="6"/>
      <c r="C91" s="12"/>
      <c r="D91" s="14"/>
      <c r="E91" s="6"/>
      <c r="F91" s="6"/>
      <c r="G91" s="6"/>
      <c r="H91" s="16"/>
      <c r="I91" s="17"/>
      <c r="J91" s="16"/>
      <c r="K91" s="14"/>
      <c r="L91" s="14"/>
      <c r="M91" s="14"/>
      <c r="N91" s="14"/>
    </row>
    <row r="92" spans="1:18" s="19" customFormat="1" ht="28.5" x14ac:dyDescent="0.2">
      <c r="A92" s="21" t="s">
        <v>97</v>
      </c>
      <c r="B92" s="6"/>
      <c r="C92" s="6"/>
      <c r="D92" s="5"/>
      <c r="E92" s="5"/>
      <c r="F92" s="18"/>
      <c r="G92" s="6"/>
      <c r="H92" s="16"/>
      <c r="I92" s="17"/>
      <c r="J92" s="16"/>
      <c r="K92" s="14"/>
      <c r="L92" s="14"/>
      <c r="M92" s="14"/>
      <c r="N92" s="14"/>
    </row>
    <row r="93" spans="1:18" s="19" customFormat="1" ht="28.5" customHeight="1" x14ac:dyDescent="0.2">
      <c r="A93" s="21" t="s">
        <v>98</v>
      </c>
      <c r="B93" s="6"/>
      <c r="C93" s="6"/>
      <c r="D93" s="31"/>
      <c r="E93" s="31"/>
      <c r="F93" s="31"/>
      <c r="G93" s="6"/>
      <c r="H93" s="16"/>
      <c r="I93" s="17"/>
      <c r="J93" s="16"/>
      <c r="K93" s="14"/>
      <c r="L93" s="14"/>
      <c r="M93" s="14"/>
      <c r="N93" s="14"/>
    </row>
    <row r="94" spans="1:18" s="19" customFormat="1" ht="21" x14ac:dyDescent="0.2">
      <c r="A94" s="21" t="s">
        <v>99</v>
      </c>
      <c r="B94" s="6"/>
      <c r="C94" s="6"/>
      <c r="D94" s="31"/>
      <c r="E94" s="31"/>
      <c r="F94" s="31"/>
      <c r="G94" s="31"/>
      <c r="H94" s="16"/>
      <c r="I94" s="17"/>
      <c r="J94" s="16"/>
      <c r="K94" s="14"/>
      <c r="L94" s="14"/>
      <c r="M94" s="14"/>
      <c r="N94" s="14"/>
    </row>
    <row r="95" spans="1:18" s="19" customFormat="1" ht="21" x14ac:dyDescent="0.2">
      <c r="A95" s="21" t="s">
        <v>100</v>
      </c>
      <c r="B95" s="6"/>
      <c r="C95" s="6"/>
      <c r="D95" s="31"/>
      <c r="E95" s="31"/>
      <c r="F95" s="31"/>
      <c r="G95" s="31"/>
      <c r="H95" s="16"/>
      <c r="I95" s="17"/>
      <c r="J95" s="16"/>
      <c r="K95" s="14"/>
      <c r="L95" s="14"/>
      <c r="M95" s="14"/>
      <c r="N95" s="14"/>
    </row>
    <row r="96" spans="1:18" s="19" customFormat="1" ht="23.25" customHeight="1" x14ac:dyDescent="0.2">
      <c r="A96" s="21" t="s">
        <v>101</v>
      </c>
      <c r="B96" s="6"/>
      <c r="C96" s="6"/>
      <c r="D96" s="31"/>
      <c r="E96" s="31"/>
      <c r="F96" s="31"/>
      <c r="G96" s="31"/>
      <c r="H96" s="6"/>
      <c r="I96" s="17"/>
      <c r="J96" s="16"/>
      <c r="K96" s="14"/>
      <c r="L96" s="14"/>
      <c r="M96" s="14"/>
      <c r="N96" s="14"/>
    </row>
    <row r="97" spans="1:19" ht="58.5" customHeight="1" x14ac:dyDescent="0.45">
      <c r="A97" s="22"/>
      <c r="B97" s="5"/>
      <c r="C97" s="5"/>
      <c r="D97" s="31"/>
      <c r="E97" s="31"/>
      <c r="F97" s="31"/>
      <c r="G97" s="31"/>
      <c r="H97" s="9"/>
      <c r="I97" s="9"/>
      <c r="J97" s="9"/>
      <c r="K97" s="9"/>
      <c r="L97" s="1"/>
      <c r="M97" s="1"/>
      <c r="N97" s="1"/>
    </row>
    <row r="98" spans="1:19" s="25" customFormat="1" ht="62.25" customHeight="1" x14ac:dyDescent="0.35">
      <c r="A98" s="30"/>
      <c r="B98" s="31"/>
      <c r="C98" s="31"/>
      <c r="D98" s="31"/>
      <c r="E98" s="31"/>
      <c r="F98" s="31"/>
      <c r="G98" s="31"/>
      <c r="H98" s="68"/>
      <c r="I98" s="68"/>
      <c r="J98" s="68"/>
      <c r="K98" s="68"/>
      <c r="L98" s="68"/>
      <c r="M98" s="31"/>
      <c r="N98" s="31"/>
      <c r="O98" s="31"/>
      <c r="P98" s="31"/>
      <c r="Q98" s="31"/>
      <c r="R98" s="31"/>
      <c r="S98" s="31"/>
    </row>
  </sheetData>
  <mergeCells count="7">
    <mergeCell ref="A7:N7"/>
    <mergeCell ref="H98:L98"/>
    <mergeCell ref="A2:N2"/>
    <mergeCell ref="A3:N3"/>
    <mergeCell ref="A4:N4"/>
    <mergeCell ref="A5:N5"/>
    <mergeCell ref="A6:N6"/>
  </mergeCells>
  <pageMargins left="0.19685039370078741" right="0.19685039370078741" top="0" bottom="0.74803149606299213" header="0.31496062992125984" footer="0.31496062992125984"/>
  <pageSetup paperSize="5" scale="55" fitToHeight="0" orientation="landscape" r:id="rId1"/>
  <rowBreaks count="1" manualBreakCount="1">
    <brk id="60" max="13" man="1"/>
  </rowBreaks>
  <ignoredErrors>
    <ignoredError sqref="K26 D86:L86 H85:L85 L88 J42:L42 J40:L41 J51:L51 J43:L43 J46:L46 J47:L47 J48:L48 J49:L49 J50:L50 J39:L39" formula="1"/>
    <ignoredError sqref="E10:K10 E16:J16 F52:N52 H62" formulaRange="1"/>
    <ignoredError sqref="E52 E26:J2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PRESUPUESTARIA 2025</vt:lpstr>
      <vt:lpstr>'EJECUCION PRESUPUESTARIA 2025'!Área_de_impresión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PAOLA JAZMIN CASTILLO</cp:lastModifiedBy>
  <cp:lastPrinted>2025-08-15T15:43:27Z</cp:lastPrinted>
  <dcterms:created xsi:type="dcterms:W3CDTF">2022-08-17T15:37:08Z</dcterms:created>
  <dcterms:modified xsi:type="dcterms:W3CDTF">2025-08-15T15:46:22Z</dcterms:modified>
</cp:coreProperties>
</file>