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070103\Desktop\INGRESOS Y ERGRESOS Y EJECUCION PRESUPUESTARIA\"/>
    </mc:Choice>
  </mc:AlternateContent>
  <bookViews>
    <workbookView xWindow="0" yWindow="0" windowWidth="19200" windowHeight="10095"/>
  </bookViews>
  <sheets>
    <sheet name="INGRESOS Y EGRESOS JULIO 2025" sheetId="2" r:id="rId1"/>
    <sheet name="PRESUPUESTO APROBADO" sheetId="6" r:id="rId2"/>
  </sheets>
  <definedNames>
    <definedName name="_xlnm.Print_Area" localSheetId="0">'INGRESOS Y EGRESOS JULIO 2025'!$A$1:$H$729</definedName>
    <definedName name="_xlnm.Print_Area" localSheetId="1">'PRESUPUESTO APROBADO'!$A$1:$S$85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6" l="1"/>
  <c r="E10" i="6"/>
  <c r="F10" i="6"/>
  <c r="G10" i="6"/>
  <c r="R10" i="6" s="1"/>
  <c r="H10" i="6"/>
  <c r="I10" i="6"/>
  <c r="J10" i="6"/>
  <c r="K10" i="6"/>
  <c r="L10" i="6"/>
  <c r="M10" i="6"/>
  <c r="N10" i="6"/>
  <c r="O10" i="6"/>
  <c r="P10" i="6"/>
  <c r="Q10" i="6"/>
  <c r="R11" i="6"/>
  <c r="R12" i="6"/>
  <c r="R13" i="6"/>
  <c r="R14" i="6"/>
  <c r="R15" i="6"/>
  <c r="D16" i="6"/>
  <c r="E16" i="6"/>
  <c r="G16" i="6"/>
  <c r="H16" i="6"/>
  <c r="I16" i="6"/>
  <c r="J16" i="6"/>
  <c r="K16" i="6"/>
  <c r="L16" i="6"/>
  <c r="M16" i="6"/>
  <c r="N16" i="6"/>
  <c r="O16" i="6"/>
  <c r="P16" i="6"/>
  <c r="Q16" i="6"/>
  <c r="R17" i="6"/>
  <c r="R18" i="6"/>
  <c r="R19" i="6"/>
  <c r="R20" i="6"/>
  <c r="R21" i="6"/>
  <c r="R22" i="6"/>
  <c r="R23" i="6"/>
  <c r="F24" i="6"/>
  <c r="F16" i="6" s="1"/>
  <c r="R24" i="6"/>
  <c r="R25" i="6"/>
  <c r="D26" i="6"/>
  <c r="D80" i="6" s="1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R27" i="6"/>
  <c r="R28" i="6"/>
  <c r="R29" i="6"/>
  <c r="R30" i="6"/>
  <c r="R31" i="6"/>
  <c r="R32" i="6"/>
  <c r="R33" i="6"/>
  <c r="R34" i="6"/>
  <c r="R35" i="6"/>
  <c r="D36" i="6"/>
  <c r="E36" i="6"/>
  <c r="F36" i="6"/>
  <c r="G36" i="6"/>
  <c r="R37" i="6"/>
  <c r="R38" i="6"/>
  <c r="R39" i="6"/>
  <c r="R43" i="6"/>
  <c r="R44" i="6"/>
  <c r="D45" i="6"/>
  <c r="E45" i="6"/>
  <c r="F45" i="6"/>
  <c r="G45" i="6"/>
  <c r="H45" i="6"/>
  <c r="H36" i="6" s="1"/>
  <c r="I45" i="6"/>
  <c r="I36" i="6" s="1"/>
  <c r="I80" i="6" s="1"/>
  <c r="J45" i="6"/>
  <c r="J36" i="6" s="1"/>
  <c r="K45" i="6"/>
  <c r="K36" i="6" s="1"/>
  <c r="K80" i="6" s="1"/>
  <c r="L45" i="6"/>
  <c r="L36" i="6" s="1"/>
  <c r="M45" i="6"/>
  <c r="M36" i="6" s="1"/>
  <c r="M80" i="6" s="1"/>
  <c r="N45" i="6"/>
  <c r="N36" i="6" s="1"/>
  <c r="O45" i="6"/>
  <c r="O36" i="6" s="1"/>
  <c r="O80" i="6" s="1"/>
  <c r="P45" i="6"/>
  <c r="P36" i="6" s="1"/>
  <c r="Q45" i="6"/>
  <c r="Q36" i="6" s="1"/>
  <c r="Q80" i="6" s="1"/>
  <c r="R45" i="6"/>
  <c r="R46" i="6"/>
  <c r="R47" i="6"/>
  <c r="R48" i="6"/>
  <c r="R51" i="6"/>
  <c r="D52" i="6"/>
  <c r="E52" i="6"/>
  <c r="F52" i="6"/>
  <c r="G52" i="6"/>
  <c r="R52" i="6" s="1"/>
  <c r="H52" i="6"/>
  <c r="I52" i="6"/>
  <c r="J52" i="6"/>
  <c r="K52" i="6"/>
  <c r="L52" i="6"/>
  <c r="M52" i="6"/>
  <c r="N52" i="6"/>
  <c r="O52" i="6"/>
  <c r="P52" i="6"/>
  <c r="Q52" i="6"/>
  <c r="R53" i="6"/>
  <c r="R54" i="6"/>
  <c r="R55" i="6"/>
  <c r="R56" i="6"/>
  <c r="R57" i="6"/>
  <c r="R58" i="6"/>
  <c r="R59" i="6"/>
  <c r="R60" i="6"/>
  <c r="R61" i="6"/>
  <c r="D62" i="6"/>
  <c r="E62" i="6"/>
  <c r="F62" i="6"/>
  <c r="G62" i="6"/>
  <c r="H62" i="6"/>
  <c r="I62" i="6"/>
  <c r="J62" i="6"/>
  <c r="K62" i="6"/>
  <c r="L62" i="6"/>
  <c r="N62" i="6"/>
  <c r="O62" i="6"/>
  <c r="P62" i="6"/>
  <c r="Q62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D75" i="6"/>
  <c r="E75" i="6"/>
  <c r="G75" i="6"/>
  <c r="H75" i="6"/>
  <c r="I75" i="6"/>
  <c r="J75" i="6"/>
  <c r="F76" i="6"/>
  <c r="F75" i="6" s="1"/>
  <c r="R75" i="6" s="1"/>
  <c r="R76" i="6"/>
  <c r="D78" i="6"/>
  <c r="E78" i="6"/>
  <c r="E80" i="6"/>
  <c r="G80" i="6"/>
  <c r="R36" i="6" l="1"/>
  <c r="R80" i="6" s="1"/>
  <c r="R16" i="6"/>
  <c r="F80" i="6"/>
  <c r="P80" i="6"/>
  <c r="N80" i="6"/>
  <c r="L80" i="6"/>
  <c r="J80" i="6"/>
  <c r="H80" i="6"/>
  <c r="F564" i="2" l="1"/>
  <c r="F18" i="2" l="1"/>
  <c r="F17" i="2"/>
  <c r="F16" i="2"/>
  <c r="F15" i="2"/>
  <c r="F14" i="2"/>
  <c r="F19" i="2" l="1"/>
</calcChain>
</file>

<file path=xl/sharedStrings.xml><?xml version="1.0" encoding="utf-8"?>
<sst xmlns="http://schemas.openxmlformats.org/spreadsheetml/2006/main" count="1376" uniqueCount="701">
  <si>
    <t>PUERTO</t>
  </si>
  <si>
    <t>REFERENCIA</t>
  </si>
  <si>
    <t>FECHA</t>
  </si>
  <si>
    <t>VALOR US$</t>
  </si>
  <si>
    <t>TOTAL RD$</t>
  </si>
  <si>
    <t>TOTAL GENERAL</t>
  </si>
  <si>
    <t>DEP. EN RD$</t>
  </si>
  <si>
    <t>DEPOSITOS EN TRANSITOS</t>
  </si>
  <si>
    <t>CONCEPTO</t>
  </si>
  <si>
    <t>VALOR RD$</t>
  </si>
  <si>
    <t>SUB-TOTAL</t>
  </si>
  <si>
    <t>DEPOSITOS BANCARIOS</t>
  </si>
  <si>
    <t>VALOR</t>
  </si>
  <si>
    <t>TOTAL</t>
  </si>
  <si>
    <t>CUENTA OPERACIONES</t>
  </si>
  <si>
    <t>PUERTO LA ROMANA</t>
  </si>
  <si>
    <t>PUERTO LUPERON</t>
  </si>
  <si>
    <t xml:space="preserve">TASA </t>
  </si>
  <si>
    <t>FECHA INGRESO</t>
  </si>
  <si>
    <t>DESCRIPCION</t>
  </si>
  <si>
    <t>Cta # 010-500107-4</t>
  </si>
  <si>
    <t xml:space="preserve">FECHA </t>
  </si>
  <si>
    <t xml:space="preserve">VALOR </t>
  </si>
  <si>
    <t xml:space="preserve"> TOTAL </t>
  </si>
  <si>
    <t>LA CANA</t>
  </si>
  <si>
    <t xml:space="preserve">  PAGOS ACH</t>
  </si>
  <si>
    <t>PUERTO PLATA</t>
  </si>
  <si>
    <t xml:space="preserve">TOTAL GENERAL </t>
  </si>
  <si>
    <t>CUENTA DÓLAR</t>
  </si>
  <si>
    <t>SUBSIDIO DE MATERNIDAD</t>
  </si>
  <si>
    <t>SUBTOTAL</t>
  </si>
  <si>
    <t>OFICINA CENTRAL</t>
  </si>
  <si>
    <t>BOCA CHICA</t>
  </si>
  <si>
    <t>LUPERON</t>
  </si>
  <si>
    <t>AZUA</t>
  </si>
  <si>
    <t>BARAHONA</t>
  </si>
  <si>
    <t>MANZANILLO</t>
  </si>
  <si>
    <t>CALDERA BANI</t>
  </si>
  <si>
    <t xml:space="preserve"> CREDITO CUENTA CORRIENTE</t>
  </si>
  <si>
    <t>RELACION DE TRANSFERENCIAS ACH. RECIBIDAS DE TERCEROS</t>
  </si>
  <si>
    <t>HAINA OCCIDENTAL</t>
  </si>
  <si>
    <t>ACH</t>
  </si>
  <si>
    <t>SANTA BARBARA</t>
  </si>
  <si>
    <t xml:space="preserve">CUENTA </t>
  </si>
  <si>
    <t xml:space="preserve">DESCRIPCION </t>
  </si>
  <si>
    <t>CREDITO</t>
  </si>
  <si>
    <t>DEBITO</t>
  </si>
  <si>
    <t>DEP. EN USD</t>
  </si>
  <si>
    <t>CHEQUES REINTEGRADOS</t>
  </si>
  <si>
    <t>BENEFICIARIOS</t>
  </si>
  <si>
    <t>NO.CHEQUES</t>
  </si>
  <si>
    <t>PUERTOS</t>
  </si>
  <si>
    <t>REGITRO CONTABLE</t>
  </si>
  <si>
    <t>PAGO ACH</t>
  </si>
  <si>
    <t>1.1.01.02.01.02.01</t>
  </si>
  <si>
    <t>5.5.02.01.01.01</t>
  </si>
  <si>
    <t>PRIMA NEGATIVA</t>
  </si>
  <si>
    <t>SAN PEDRO</t>
  </si>
  <si>
    <t>DEPOSITO</t>
  </si>
  <si>
    <t>CREDITO CUENTA CORRIENTE</t>
  </si>
  <si>
    <t>DONACIONES</t>
  </si>
  <si>
    <t xml:space="preserve">Numero </t>
  </si>
  <si>
    <t>Fecha</t>
  </si>
  <si>
    <t>Beneficiario</t>
  </si>
  <si>
    <t>Concepto</t>
  </si>
  <si>
    <t xml:space="preserve">Cuenta </t>
  </si>
  <si>
    <t>Monto</t>
  </si>
  <si>
    <t>NOMINA</t>
  </si>
  <si>
    <t>DEPOSITOS EN TRANSITO</t>
  </si>
  <si>
    <t>030275-1</t>
  </si>
  <si>
    <t>010385-1</t>
  </si>
  <si>
    <t>PRESTACIONES LABORALES</t>
  </si>
  <si>
    <t>CAROLAY CARABALLO AMPARO</t>
  </si>
  <si>
    <t>INSTITUTO DE AUXILIOS Y VIVIENDA (INAVI)</t>
  </si>
  <si>
    <t>SIND. NAC. TRABAJADORES Y EMPLEADOS APORDOM</t>
  </si>
  <si>
    <t>REPOSICION DE CAJA CHICA</t>
  </si>
  <si>
    <t>PAGO RETENCION A EMPLEADOS</t>
  </si>
  <si>
    <t>LA ROMANA</t>
  </si>
  <si>
    <t>77016864-1</t>
  </si>
  <si>
    <t>30070032-13</t>
  </si>
  <si>
    <t>810070258-3</t>
  </si>
  <si>
    <t>30080235-3</t>
  </si>
  <si>
    <t>634355-13</t>
  </si>
  <si>
    <t>810080266-3</t>
  </si>
  <si>
    <t>20020084-3</t>
  </si>
  <si>
    <t>20020087-3</t>
  </si>
  <si>
    <t>76856543-1</t>
  </si>
  <si>
    <t>30080198-3</t>
  </si>
  <si>
    <t>20010141-3</t>
  </si>
  <si>
    <t>20010148-3</t>
  </si>
  <si>
    <t>77136565-1</t>
  </si>
  <si>
    <t>40030201-13</t>
  </si>
  <si>
    <t>40030204-13</t>
  </si>
  <si>
    <t>40030207-13</t>
  </si>
  <si>
    <t>030211-13</t>
  </si>
  <si>
    <t>030214-13</t>
  </si>
  <si>
    <t>20020403-3</t>
  </si>
  <si>
    <t>20020406-3</t>
  </si>
  <si>
    <t>20020170-3</t>
  </si>
  <si>
    <t>20020241-3</t>
  </si>
  <si>
    <t>20020146-3</t>
  </si>
  <si>
    <t>777446-8</t>
  </si>
  <si>
    <t>30050204-3</t>
  </si>
  <si>
    <t>740010135-13</t>
  </si>
  <si>
    <t>4010139-13</t>
  </si>
  <si>
    <t>20020594-3</t>
  </si>
  <si>
    <t>20020597-3</t>
  </si>
  <si>
    <t>20010199-3</t>
  </si>
  <si>
    <t>050235-3</t>
  </si>
  <si>
    <t>20040158-3</t>
  </si>
  <si>
    <t>20040161-3</t>
  </si>
  <si>
    <t>181989-10</t>
  </si>
  <si>
    <t>020188-3</t>
  </si>
  <si>
    <t>040061-13</t>
  </si>
  <si>
    <t>040066-13</t>
  </si>
  <si>
    <t>20040516-3</t>
  </si>
  <si>
    <t>20040519-3</t>
  </si>
  <si>
    <t>20040524-3</t>
  </si>
  <si>
    <t>20020144-3</t>
  </si>
  <si>
    <t>740040039-13</t>
  </si>
  <si>
    <t>740040042-13</t>
  </si>
  <si>
    <t>820010192-3</t>
  </si>
  <si>
    <t>20040106-3</t>
  </si>
  <si>
    <t xml:space="preserve"> SILSARIL SUBSIDIO MATERNIDAD</t>
  </si>
  <si>
    <t>00126458-17</t>
  </si>
  <si>
    <t>42617861-10</t>
  </si>
  <si>
    <t>857584-21</t>
  </si>
  <si>
    <t>6978115-6</t>
  </si>
  <si>
    <t>10500047-6</t>
  </si>
  <si>
    <t>030371-1</t>
  </si>
  <si>
    <t>030374-1</t>
  </si>
  <si>
    <t>90050577-6</t>
  </si>
  <si>
    <t>400090464-9</t>
  </si>
  <si>
    <t>348911-6</t>
  </si>
  <si>
    <t>20537988-6</t>
  </si>
  <si>
    <t>670956450-6</t>
  </si>
  <si>
    <t>030038-1</t>
  </si>
  <si>
    <t>310050070-5</t>
  </si>
  <si>
    <t>1100020209-26</t>
  </si>
  <si>
    <t>1100020212-8</t>
  </si>
  <si>
    <t>010317-1</t>
  </si>
  <si>
    <t>010320-1</t>
  </si>
  <si>
    <t>1100050217-8</t>
  </si>
  <si>
    <t>578297-1</t>
  </si>
  <si>
    <t>683377734-6</t>
  </si>
  <si>
    <t>810160004-5</t>
  </si>
  <si>
    <t>145108356-6</t>
  </si>
  <si>
    <t>10500007-6</t>
  </si>
  <si>
    <t>10500009-6</t>
  </si>
  <si>
    <t>310040093-5</t>
  </si>
  <si>
    <t>810500017-6</t>
  </si>
  <si>
    <t>7632459-6</t>
  </si>
  <si>
    <t>020252-1</t>
  </si>
  <si>
    <t>020255-1</t>
  </si>
  <si>
    <t>730030420-9</t>
  </si>
  <si>
    <t>730030423-9</t>
  </si>
  <si>
    <t>730030426-9</t>
  </si>
  <si>
    <t>1130040606-8</t>
  </si>
  <si>
    <t>676015275-6</t>
  </si>
  <si>
    <t>310020151-5</t>
  </si>
  <si>
    <t>010254-1</t>
  </si>
  <si>
    <t>010257-1</t>
  </si>
  <si>
    <t>10020358-21</t>
  </si>
  <si>
    <t>676014393-6</t>
  </si>
  <si>
    <t>310060051-5</t>
  </si>
  <si>
    <t>6024349-6</t>
  </si>
  <si>
    <t>020021-1</t>
  </si>
  <si>
    <t>020024-1</t>
  </si>
  <si>
    <t>670880906-6</t>
  </si>
  <si>
    <t>400040489-9</t>
  </si>
  <si>
    <t>400040492-9</t>
  </si>
  <si>
    <t>400040495-9</t>
  </si>
  <si>
    <t>400040498-9</t>
  </si>
  <si>
    <t>400040501-9</t>
  </si>
  <si>
    <t>310040351-5</t>
  </si>
  <si>
    <t>80030249-21</t>
  </si>
  <si>
    <t>030290-1</t>
  </si>
  <si>
    <t>030293-1</t>
  </si>
  <si>
    <t>030296-1</t>
  </si>
  <si>
    <t>70011203-17</t>
  </si>
  <si>
    <t>1130040483-8</t>
  </si>
  <si>
    <t>674496999-6</t>
  </si>
  <si>
    <t>310020119-5</t>
  </si>
  <si>
    <t>70010198-17</t>
  </si>
  <si>
    <t>010241-1</t>
  </si>
  <si>
    <t>010244-1</t>
  </si>
  <si>
    <t>1100110289-26</t>
  </si>
  <si>
    <t>1100110292-8</t>
  </si>
  <si>
    <t>670959482-6</t>
  </si>
  <si>
    <t>310060188-5</t>
  </si>
  <si>
    <t>030273-1</t>
  </si>
  <si>
    <t>030276-1</t>
  </si>
  <si>
    <t>00000007-1</t>
  </si>
  <si>
    <t>30020151-8</t>
  </si>
  <si>
    <t>60010629-10</t>
  </si>
  <si>
    <t>60010632-10</t>
  </si>
  <si>
    <t>60010635-10</t>
  </si>
  <si>
    <t>60010638-10</t>
  </si>
  <si>
    <t>1100050277-26</t>
  </si>
  <si>
    <t>1100050280-8</t>
  </si>
  <si>
    <t>9356327-13</t>
  </si>
  <si>
    <t>683376593-6</t>
  </si>
  <si>
    <t>310060099-5</t>
  </si>
  <si>
    <t>020202-1</t>
  </si>
  <si>
    <t>020205-1</t>
  </si>
  <si>
    <t>020211-1</t>
  </si>
  <si>
    <t>1100020243-8</t>
  </si>
  <si>
    <t>1100020246-26</t>
  </si>
  <si>
    <t>300040257-10</t>
  </si>
  <si>
    <t>674548656-6</t>
  </si>
  <si>
    <t>20537987-6</t>
  </si>
  <si>
    <t>310060150-5</t>
  </si>
  <si>
    <t>7044997-8</t>
  </si>
  <si>
    <t>020218-1</t>
  </si>
  <si>
    <t>020228-1</t>
  </si>
  <si>
    <t>676015212-6</t>
  </si>
  <si>
    <t>310040039-5</t>
  </si>
  <si>
    <t>310040042-5</t>
  </si>
  <si>
    <t>0030089-8</t>
  </si>
  <si>
    <t>683379464-6</t>
  </si>
  <si>
    <t>030301-1</t>
  </si>
  <si>
    <t>030304-1</t>
  </si>
  <si>
    <t>030307-1</t>
  </si>
  <si>
    <t>010017-1</t>
  </si>
  <si>
    <t>310060594-5</t>
  </si>
  <si>
    <t>030489-1</t>
  </si>
  <si>
    <t>030492-1</t>
  </si>
  <si>
    <t>030495-1</t>
  </si>
  <si>
    <t>30040340-26</t>
  </si>
  <si>
    <t>0040343-8</t>
  </si>
  <si>
    <t>674548380-6</t>
  </si>
  <si>
    <t>510030124-20</t>
  </si>
  <si>
    <t>310060040-5</t>
  </si>
  <si>
    <t>70030358-17</t>
  </si>
  <si>
    <t>030278-1</t>
  </si>
  <si>
    <t>30050425-8</t>
  </si>
  <si>
    <t>10160008-5</t>
  </si>
  <si>
    <t>010027-1</t>
  </si>
  <si>
    <t>010030-1</t>
  </si>
  <si>
    <t>674496723-6</t>
  </si>
  <si>
    <t>60020071-10</t>
  </si>
  <si>
    <t>060133-5</t>
  </si>
  <si>
    <t>010214-1</t>
  </si>
  <si>
    <t>010217-1</t>
  </si>
  <si>
    <t>30070407-26</t>
  </si>
  <si>
    <t>30070410-8</t>
  </si>
  <si>
    <t>70010008-6</t>
  </si>
  <si>
    <t>674498768-6</t>
  </si>
  <si>
    <t>709742-5</t>
  </si>
  <si>
    <t>310060178-5</t>
  </si>
  <si>
    <t>020175-1</t>
  </si>
  <si>
    <t>020178-1</t>
  </si>
  <si>
    <t>507881-16</t>
  </si>
  <si>
    <t>PLAZA MARINA BARTOLOME COLON</t>
  </si>
  <si>
    <t>510030406-20</t>
  </si>
  <si>
    <t>30050264-8</t>
  </si>
  <si>
    <t>229151-1</t>
  </si>
  <si>
    <t>674550990-6</t>
  </si>
  <si>
    <t>2507180023-5</t>
  </si>
  <si>
    <t>7650813-6</t>
  </si>
  <si>
    <t>030310-1</t>
  </si>
  <si>
    <t>030338-1</t>
  </si>
  <si>
    <t>040592-8</t>
  </si>
  <si>
    <t>60010415-21</t>
  </si>
  <si>
    <t>60010420-10</t>
  </si>
  <si>
    <t>72465080-13</t>
  </si>
  <si>
    <t>310050049-5</t>
  </si>
  <si>
    <t>674496064-6</t>
  </si>
  <si>
    <t>20537985-6</t>
  </si>
  <si>
    <t>650827995-6</t>
  </si>
  <si>
    <t>020383-1</t>
  </si>
  <si>
    <t>70010409-17</t>
  </si>
  <si>
    <t>310040425-5</t>
  </si>
  <si>
    <t>010608-1</t>
  </si>
  <si>
    <t>010611-1</t>
  </si>
  <si>
    <t>010615-1</t>
  </si>
  <si>
    <t>020698-8</t>
  </si>
  <si>
    <t>674499724-6</t>
  </si>
  <si>
    <t>20537984-6</t>
  </si>
  <si>
    <t>310050116-5</t>
  </si>
  <si>
    <t>30010320-10</t>
  </si>
  <si>
    <t>020400-1</t>
  </si>
  <si>
    <t>020403-1</t>
  </si>
  <si>
    <t>020454-8</t>
  </si>
  <si>
    <t>436316-6</t>
  </si>
  <si>
    <t>683377080-6</t>
  </si>
  <si>
    <t>6887598-6</t>
  </si>
  <si>
    <t>310040094-5</t>
  </si>
  <si>
    <t>700080183-6</t>
  </si>
  <si>
    <t>040017-1</t>
  </si>
  <si>
    <t>040020-1</t>
  </si>
  <si>
    <t>10500050-6</t>
  </si>
  <si>
    <t>020394-8</t>
  </si>
  <si>
    <t>020397-26</t>
  </si>
  <si>
    <t>638509842-6</t>
  </si>
  <si>
    <t>00128222-17</t>
  </si>
  <si>
    <t>2810500007-6</t>
  </si>
  <si>
    <t>720420-6</t>
  </si>
  <si>
    <t>310050112-5</t>
  </si>
  <si>
    <t>3000402-12</t>
  </si>
  <si>
    <t>7872225-13</t>
  </si>
  <si>
    <t>60020277-10</t>
  </si>
  <si>
    <t>030190-10</t>
  </si>
  <si>
    <t>010381-1</t>
  </si>
  <si>
    <t>020453-8</t>
  </si>
  <si>
    <t>30020456-8</t>
  </si>
  <si>
    <t>708354-6</t>
  </si>
  <si>
    <t>673878566-6</t>
  </si>
  <si>
    <t>020133-5</t>
  </si>
  <si>
    <t>040276-1</t>
  </si>
  <si>
    <t>040280-1</t>
  </si>
  <si>
    <t>030367-8</t>
  </si>
  <si>
    <t>473565-10</t>
  </si>
  <si>
    <t>674550424-6</t>
  </si>
  <si>
    <t>070044-5</t>
  </si>
  <si>
    <t>674550498-6</t>
  </si>
  <si>
    <t>020071-1</t>
  </si>
  <si>
    <t>020475-5</t>
  </si>
  <si>
    <t>040637-1</t>
  </si>
  <si>
    <t>040640-1</t>
  </si>
  <si>
    <t>040651-1</t>
  </si>
  <si>
    <t>020652-5</t>
  </si>
  <si>
    <t>1130050763-8</t>
  </si>
  <si>
    <t>687224250-6</t>
  </si>
  <si>
    <t>23158810-6</t>
  </si>
  <si>
    <t>310020127-5</t>
  </si>
  <si>
    <t>040181-21</t>
  </si>
  <si>
    <t>010484-21</t>
  </si>
  <si>
    <t>30120265-8</t>
  </si>
  <si>
    <t>040099-1</t>
  </si>
  <si>
    <t>040103-1</t>
  </si>
  <si>
    <t>080637-21</t>
  </si>
  <si>
    <t>859646-8</t>
  </si>
  <si>
    <t>1100020036-8</t>
  </si>
  <si>
    <t>673137340-6</t>
  </si>
  <si>
    <t>310090050-5</t>
  </si>
  <si>
    <t>32182279-10</t>
  </si>
  <si>
    <t>040225-1</t>
  </si>
  <si>
    <t>040228-1</t>
  </si>
  <si>
    <t>1100020373-26</t>
  </si>
  <si>
    <t>1100020376-8</t>
  </si>
  <si>
    <t>20537982-6</t>
  </si>
  <si>
    <t>673138826-6</t>
  </si>
  <si>
    <t>6897773-6</t>
  </si>
  <si>
    <t>6924086-6</t>
  </si>
  <si>
    <t>310050212-5</t>
  </si>
  <si>
    <t>310050215-5</t>
  </si>
  <si>
    <t>020266-1</t>
  </si>
  <si>
    <t>020269-1</t>
  </si>
  <si>
    <t>020272-1</t>
  </si>
  <si>
    <t>020275-1</t>
  </si>
  <si>
    <t>020317-1</t>
  </si>
  <si>
    <t>2088056-8</t>
  </si>
  <si>
    <t>1100050254-8</t>
  </si>
  <si>
    <t>368823-6</t>
  </si>
  <si>
    <t xml:space="preserve"> 29/07/2025</t>
  </si>
  <si>
    <t>MANUEL EMILIO RODRIGUEZ</t>
  </si>
  <si>
    <t>LUIS CANELO DOMINGUEZ</t>
  </si>
  <si>
    <t>CARLOS JOSE ALEJANDRO</t>
  </si>
  <si>
    <t>267038</t>
  </si>
  <si>
    <t>267039</t>
  </si>
  <si>
    <t>267040</t>
  </si>
  <si>
    <t>267041</t>
  </si>
  <si>
    <t>267042</t>
  </si>
  <si>
    <t>267043</t>
  </si>
  <si>
    <t>267044</t>
  </si>
  <si>
    <t>267045</t>
  </si>
  <si>
    <t>267046</t>
  </si>
  <si>
    <t>267047</t>
  </si>
  <si>
    <t>267048</t>
  </si>
  <si>
    <t>267049</t>
  </si>
  <si>
    <t>267050</t>
  </si>
  <si>
    <t>267051</t>
  </si>
  <si>
    <t>267052</t>
  </si>
  <si>
    <t>267053</t>
  </si>
  <si>
    <t>267054</t>
  </si>
  <si>
    <t>267055</t>
  </si>
  <si>
    <t>267056</t>
  </si>
  <si>
    <t>267057</t>
  </si>
  <si>
    <t>267058</t>
  </si>
  <si>
    <t>267059</t>
  </si>
  <si>
    <t>267060</t>
  </si>
  <si>
    <t>267061</t>
  </si>
  <si>
    <t>267062</t>
  </si>
  <si>
    <t>267063</t>
  </si>
  <si>
    <t>267064</t>
  </si>
  <si>
    <t>267065</t>
  </si>
  <si>
    <t>267066</t>
  </si>
  <si>
    <t>267067</t>
  </si>
  <si>
    <t>267068</t>
  </si>
  <si>
    <t>267069</t>
  </si>
  <si>
    <t>267070</t>
  </si>
  <si>
    <t>267071</t>
  </si>
  <si>
    <t>267072</t>
  </si>
  <si>
    <t>267073</t>
  </si>
  <si>
    <t>267074</t>
  </si>
  <si>
    <t>267075</t>
  </si>
  <si>
    <t>267076</t>
  </si>
  <si>
    <t>267077</t>
  </si>
  <si>
    <t>267078</t>
  </si>
  <si>
    <t>267079</t>
  </si>
  <si>
    <t>267080</t>
  </si>
  <si>
    <t>267081</t>
  </si>
  <si>
    <t>267082</t>
  </si>
  <si>
    <t>267083</t>
  </si>
  <si>
    <t>267084</t>
  </si>
  <si>
    <t>267085</t>
  </si>
  <si>
    <t>267086</t>
  </si>
  <si>
    <t>267087</t>
  </si>
  <si>
    <t>267088</t>
  </si>
  <si>
    <t>267089</t>
  </si>
  <si>
    <t>267090</t>
  </si>
  <si>
    <t>267091</t>
  </si>
  <si>
    <t>267092</t>
  </si>
  <si>
    <t>267093</t>
  </si>
  <si>
    <t>267094</t>
  </si>
  <si>
    <t>267095</t>
  </si>
  <si>
    <t>267096</t>
  </si>
  <si>
    <t>267097</t>
  </si>
  <si>
    <t>267098</t>
  </si>
  <si>
    <t>267099</t>
  </si>
  <si>
    <t>267100</t>
  </si>
  <si>
    <t>267101</t>
  </si>
  <si>
    <t>267102</t>
  </si>
  <si>
    <t>267103</t>
  </si>
  <si>
    <t>267104</t>
  </si>
  <si>
    <t>267105</t>
  </si>
  <si>
    <t>267106</t>
  </si>
  <si>
    <t>267107</t>
  </si>
  <si>
    <t>267108</t>
  </si>
  <si>
    <t>267109</t>
  </si>
  <si>
    <t>267110</t>
  </si>
  <si>
    <t>267111</t>
  </si>
  <si>
    <t>267112</t>
  </si>
  <si>
    <t>267113</t>
  </si>
  <si>
    <t>267114</t>
  </si>
  <si>
    <t>267115</t>
  </si>
  <si>
    <t>267116</t>
  </si>
  <si>
    <t>267117</t>
  </si>
  <si>
    <t>267118</t>
  </si>
  <si>
    <t>267119</t>
  </si>
  <si>
    <t>267120</t>
  </si>
  <si>
    <t>267121</t>
  </si>
  <si>
    <t>267122</t>
  </si>
  <si>
    <t>267123</t>
  </si>
  <si>
    <t>267124</t>
  </si>
  <si>
    <t>267125</t>
  </si>
  <si>
    <t>267126</t>
  </si>
  <si>
    <t>267127</t>
  </si>
  <si>
    <t>267128</t>
  </si>
  <si>
    <t>267129</t>
  </si>
  <si>
    <t>267130</t>
  </si>
  <si>
    <t>267131</t>
  </si>
  <si>
    <t>267132</t>
  </si>
  <si>
    <t>267133</t>
  </si>
  <si>
    <t>267134</t>
  </si>
  <si>
    <t>267135</t>
  </si>
  <si>
    <t>267136</t>
  </si>
  <si>
    <t>267137</t>
  </si>
  <si>
    <t>267138</t>
  </si>
  <si>
    <t>267139</t>
  </si>
  <si>
    <t>267140</t>
  </si>
  <si>
    <t>267141</t>
  </si>
  <si>
    <t>267142</t>
  </si>
  <si>
    <t>267143</t>
  </si>
  <si>
    <t>267144</t>
  </si>
  <si>
    <t>267145</t>
  </si>
  <si>
    <t>267146</t>
  </si>
  <si>
    <t>267147</t>
  </si>
  <si>
    <t>267148</t>
  </si>
  <si>
    <t>267149</t>
  </si>
  <si>
    <t>267150</t>
  </si>
  <si>
    <t>267151</t>
  </si>
  <si>
    <t>267152</t>
  </si>
  <si>
    <t>267153</t>
  </si>
  <si>
    <t>267154</t>
  </si>
  <si>
    <t>267155</t>
  </si>
  <si>
    <t>267156</t>
  </si>
  <si>
    <t>267157</t>
  </si>
  <si>
    <t>267158</t>
  </si>
  <si>
    <t>7/17/2025</t>
  </si>
  <si>
    <t>7/18/2025</t>
  </si>
  <si>
    <t>7/21/2025</t>
  </si>
  <si>
    <t>7/23/2025</t>
  </si>
  <si>
    <t>7/24/2025</t>
  </si>
  <si>
    <t>7/25/2025</t>
  </si>
  <si>
    <t>PAMELA MARGARITA MOYA BRITO</t>
  </si>
  <si>
    <t>MARIA MARTINA ORTEGA YNFANTE</t>
  </si>
  <si>
    <t>ANA GREIMY FIGUEROA DE AYBAR</t>
  </si>
  <si>
    <t>ALBERTO BEATO NATERA</t>
  </si>
  <si>
    <t>BASILIO ALMONTE ALMONTE</t>
  </si>
  <si>
    <t>BRENDA ESTEL GARCIA GONZALEZ</t>
  </si>
  <si>
    <t>KIARA YAMILLE GUERRERO PEGUERO</t>
  </si>
  <si>
    <t>YANET ORTIZ GOMEZ</t>
  </si>
  <si>
    <t>JATNNA MERCEDES TEJEDA TOLENTINO</t>
  </si>
  <si>
    <t>CARLOS JOSE ALEJANDRO ALEJANDRO POLANCO</t>
  </si>
  <si>
    <t>RUBEN FRANCISCO MANZANILLO</t>
  </si>
  <si>
    <t>HANSEL BERNARDO FAMILIA JIMENEZ</t>
  </si>
  <si>
    <t>RAISA JACQUELINE SEVERINO ALVAREZ</t>
  </si>
  <si>
    <t>ANGEL DANIEL RONDON MARTE</t>
  </si>
  <si>
    <t>ROSAURY ALCANTARA ROSARIO</t>
  </si>
  <si>
    <t>HENDRY MOYA DURAN</t>
  </si>
  <si>
    <t>MARITZA CAMPUSANO ENCARNACION</t>
  </si>
  <si>
    <t>FELICIANO RAFAEL</t>
  </si>
  <si>
    <t>IDELFONSO EBENEZER MEDINA RODRIGUEZ</t>
  </si>
  <si>
    <t>PABLO LISANDER CHALAS MERCEDES</t>
  </si>
  <si>
    <t>FRANCISCO DEL ROSARIO GIL</t>
  </si>
  <si>
    <t>ISHAMAR AURORA MATOS MELIAN</t>
  </si>
  <si>
    <t>WILKIN DE JESUS MEDINA MELO</t>
  </si>
  <si>
    <t>ULISES PORFIRIO JIMENEZ JIMENEZ</t>
  </si>
  <si>
    <t>LICELOT PEÑA HERRERA</t>
  </si>
  <si>
    <t>ANA MARIA DE LOS SANTOS PAULINO</t>
  </si>
  <si>
    <t>FLOR MARIA LUGO ADAMES</t>
  </si>
  <si>
    <t>LUIS ENRIQUE JIMENEZ GONZALES</t>
  </si>
  <si>
    <t>LUIS ALBERTO BELTRE LOPEZ</t>
  </si>
  <si>
    <t>JANETH ALTAGRACIA MALDONADO ASENCIA</t>
  </si>
  <si>
    <t>CHRISTOPHER BIENVENIDO ROSARIO GALICIA</t>
  </si>
  <si>
    <t>VICTOR MANUEL HERNANDEZ REYES</t>
  </si>
  <si>
    <t>CARLOS DAVID FELIZ ROSARIO</t>
  </si>
  <si>
    <t>CARMEN ROSA ROSARIO DE DE OLEO</t>
  </si>
  <si>
    <t>JAKNENSON JAVIER GONZALEZ</t>
  </si>
  <si>
    <t>JUAN ANTONIO JAQUEZ UCETA</t>
  </si>
  <si>
    <t>*** ANULADO ***</t>
  </si>
  <si>
    <t>YENFRI ERODY GARCIA MERCEDES</t>
  </si>
  <si>
    <t>YEISON ALBERTO MATOS DURAN</t>
  </si>
  <si>
    <t>LUIS ENRIQUE TAVERAS BAEZ</t>
  </si>
  <si>
    <t>JOSE RADAME MARTINEZ DOTEL</t>
  </si>
  <si>
    <t>ARGENIS SANTOS CABRERA</t>
  </si>
  <si>
    <t>JOSEFINA MERCEDES DE MERCEDES</t>
  </si>
  <si>
    <t>MANUEL ANIBAL GONZALEZ CRISOSTOMO</t>
  </si>
  <si>
    <t>ANDRES ANTONIO RUIZ</t>
  </si>
  <si>
    <t>ANTHONY ARIEL MARMOLEJOS NUÑEZ</t>
  </si>
  <si>
    <t>NORBERTO CUEVAS</t>
  </si>
  <si>
    <t>JEFFRY EMMANUEL FERNANDEZ VASQUEZ</t>
  </si>
  <si>
    <t>DULCE MARIA VALLEJO MORILLO</t>
  </si>
  <si>
    <t>ALEXIS ORTIZ SEGURA</t>
  </si>
  <si>
    <t>ROBINSON AMBRIORIX ACOSTA MATOS</t>
  </si>
  <si>
    <t>LUCY STAYSI CHALAS MONANCI</t>
  </si>
  <si>
    <t>JOSE ALBERTO ACOSTA SALDAÑA</t>
  </si>
  <si>
    <t>ELIAS TURBI SEPULVEDA</t>
  </si>
  <si>
    <t>SANDRY MONTILLA SARMIENTO</t>
  </si>
  <si>
    <t>MANUEL FELIZ GARCIA</t>
  </si>
  <si>
    <t>JOSE ADOLFO OVIEDO RODRIGUEZ</t>
  </si>
  <si>
    <t>ANA IRIS METEO ALMONTE</t>
  </si>
  <si>
    <t>MELVIN RAFAEL DE JESUS PUJOLS</t>
  </si>
  <si>
    <t>ALBA LINSEYO FLORIAN UREÑA</t>
  </si>
  <si>
    <t>JIMMI CLAUDIO DE JESUS GARCIA RODRIGUEZ</t>
  </si>
  <si>
    <t>YSIDRO RAMOS</t>
  </si>
  <si>
    <t>RIXIE ALFONSINA URIBE DE KOURY</t>
  </si>
  <si>
    <t>YGNACIO ALEXANDER ZORRILLA DENNIS</t>
  </si>
  <si>
    <t>KAREN NICOLE DURAN BAEZ</t>
  </si>
  <si>
    <t>JERIZA ERITFER PEÑA CUEVAS</t>
  </si>
  <si>
    <t>LUIS EDUARDO SANTANA PAREDES</t>
  </si>
  <si>
    <t>RADHAMES JOSE REYES</t>
  </si>
  <si>
    <t>JUAN VILLANUEVA</t>
  </si>
  <si>
    <t>DIONELIS ABREU NUÑEZ</t>
  </si>
  <si>
    <t>FAUSTO FRICA AGÜERO</t>
  </si>
  <si>
    <t>ERICK YERKIN CASTRO LIRIANO</t>
  </si>
  <si>
    <t>YARITZA ALTAGRACIA GENAO RODRIGUEZ</t>
  </si>
  <si>
    <t>BRIAN ALVELIN ALCEQUIEZ VERAS</t>
  </si>
  <si>
    <t>WANDER YEFERSON NUÑEZ ACOSTA</t>
  </si>
  <si>
    <t>ANGEL MOISES PEREZ ROMAN</t>
  </si>
  <si>
    <t>YAN CARLOS NUÑEZ ZORRILLA</t>
  </si>
  <si>
    <t>DENISSE TELEMIN ALVAREZ</t>
  </si>
  <si>
    <t>DYANLLELY PATRICIA BALDERA GRULLON</t>
  </si>
  <si>
    <t>ERIN MILAGROS PEREZ RUBIO</t>
  </si>
  <si>
    <t>ISMAEL SIERRA MELO</t>
  </si>
  <si>
    <t>RUBEN DARIO DE LOS SANTOS AMADOR</t>
  </si>
  <si>
    <t>FRANCISCO BESEWERD ROSARIO ABAD</t>
  </si>
  <si>
    <t>GENESIS GERALDINA DE LOS SANTOS MATOS</t>
  </si>
  <si>
    <t>JAZMIN ESTEFHANY GALVEZ CEDEÑO</t>
  </si>
  <si>
    <t>MIGUEL DE LOS SANTOS</t>
  </si>
  <si>
    <t>YARMI YISMAR RODRIGUEZ MARTE</t>
  </si>
  <si>
    <t>SHEILIN ARLINE GARCIA VALDEZ</t>
  </si>
  <si>
    <t>LUIS XAVIER CHALAS MERCEDES</t>
  </si>
  <si>
    <t>YOEL EDUARDO ALMONTE CORONA</t>
  </si>
  <si>
    <t>WILKIN PICHARDO CAMPUSANO</t>
  </si>
  <si>
    <t>JULIO CESAR ESPINAL</t>
  </si>
  <si>
    <t>ELEDIN ESPANDER BURGOS RODRIGUEZ</t>
  </si>
  <si>
    <t>JANSSEN GREGORIO VALDEZ</t>
  </si>
  <si>
    <t>WALESKA CAROLINA PEREZ RIVAS</t>
  </si>
  <si>
    <t>JOSTIN CASTILLO PEÑA</t>
  </si>
  <si>
    <t>CARLOS ALBERTO ALONZO ORTEGA</t>
  </si>
  <si>
    <t>PATRICIO JESUS LEON CRUZ</t>
  </si>
  <si>
    <t>REYNALDO PEÑA GERMAN</t>
  </si>
  <si>
    <t>DOMINGO MOREL</t>
  </si>
  <si>
    <t>KATHERINE EMILIA CASTELLANOS PUJOLS</t>
  </si>
  <si>
    <t>RAMON SANCHEZ</t>
  </si>
  <si>
    <t>JOFREISSY DALILA PIMENTEL CASTRO</t>
  </si>
  <si>
    <t>GIOVANNY PAOLA CRUZ RIVAS</t>
  </si>
  <si>
    <t>LUIS TOMAS DOMINGUEZ GARABITOS</t>
  </si>
  <si>
    <t>LUIS ARMANDO PADILLA PIMENTEL</t>
  </si>
  <si>
    <t>CAM. COM. IND. Y TURISMO DOMINICO ALEMANA INC.</t>
  </si>
  <si>
    <t>JUAN CARLOS VALDEZ PANIAGUA</t>
  </si>
  <si>
    <t>STEYSI RODRIGUEZ CUEVAS</t>
  </si>
  <si>
    <t>JOSE ALEXANDRO ADVINCOLA PEREZ</t>
  </si>
  <si>
    <t>IVELISSE MABEL POLANCO HOLGUIN DE JIMENEZ</t>
  </si>
  <si>
    <t>ARIS NICANOR LEONIDAS FERRERAS NIN</t>
  </si>
  <si>
    <t>MICHEL ARBELT DIAZ MANTINEZ</t>
  </si>
  <si>
    <t>JOHANNA ESTELA MAURA TEJADA</t>
  </si>
  <si>
    <t>VALERIE YUDITH SANTANA LORENZO</t>
  </si>
  <si>
    <t>PASCUAL ANTONIO RAMIREZ MONTILLA</t>
  </si>
  <si>
    <t>PAGO INCENTIVO</t>
  </si>
  <si>
    <t xml:space="preserve">TOTAL DE CHEQUES: </t>
  </si>
  <si>
    <t>Fuente: Sistema de Gestión Financiera (SIGEF)</t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</si>
  <si>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</si>
  <si>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</si>
  <si>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</si>
  <si>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</si>
  <si>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</si>
  <si>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</si>
  <si>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</si>
  <si>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</si>
  <si>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</si>
  <si>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</si>
  <si>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</si>
  <si>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</si>
  <si>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</si>
  <si>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</si>
  <si>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</si>
  <si>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</si>
  <si>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</si>
  <si>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</si>
  <si>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</si>
  <si>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</si>
  <si>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</si>
  <si>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</si>
  <si>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</si>
  <si>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</si>
  <si>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</si>
  <si>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</si>
  <si>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</si>
  <si>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</si>
  <si>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</si>
  <si>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</si>
  <si>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</si>
  <si>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</si>
  <si>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</si>
  <si>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</si>
  <si>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</si>
  <si>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</si>
  <si>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</si>
  <si>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</si>
  <si>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</si>
  <si>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</si>
  <si>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</si>
  <si>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</si>
  <si>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</si>
  <si>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</si>
  <si>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</si>
  <si>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</si>
  <si>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</si>
  <si>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</si>
  <si>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</si>
  <si>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</si>
  <si>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</si>
  <si>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</si>
  <si>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</si>
  <si>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</si>
  <si>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</si>
  <si>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</si>
  <si>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</si>
  <si>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</si>
  <si>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</si>
  <si>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</si>
  <si>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</si>
  <si>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</si>
  <si>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</si>
  <si>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</si>
  <si>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</si>
  <si>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</si>
  <si>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</si>
  <si>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</si>
  <si>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</si>
  <si>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</si>
  <si>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</si>
  <si>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</si>
  <si>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</si>
  <si>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</si>
  <si>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</si>
  <si>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</si>
  <si>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</si>
  <si>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</si>
  <si>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</si>
  <si>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</si>
  <si>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</si>
  <si>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</si>
  <si>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</si>
  <si>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</si>
  <si>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</si>
  <si>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</si>
  <si>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</si>
  <si>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</si>
  <si>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</si>
  <si>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</si>
  <si>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</si>
  <si>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</si>
  <si>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</si>
  <si>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Gastos y Aplicaciones Financieras </t>
  </si>
  <si>
    <t xml:space="preserve">AUTORIDAD PORTUARIA DOMINICANA </t>
  </si>
  <si>
    <t>PRESIDENCIA DE LA REPUBLICA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</si>
</sst>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&quot;RD$&quot;* #,##0.00_);_(&quot;RD$&quot;* \(#,##0.00\);_(&quot;RD$&quot;* &quot;-&quot;??_);_(@_)"/>
    <numFmt numFmtId="173" formatCode="&quot;$&quot;#,##0.00"/>
    <numFmt numFmtId="174" formatCode="_(* #,##0_);_(* \(#,##0\);_(* &quot;-&quot;??_);_(@_)"/>
    <numFmt numFmtId="175" formatCode="_(* #,##0.0_);_(* \(#,##0.0\);_(* &quot;-&quot;??_);_(@_)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3"/>
      <name val="Arial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i/>
      <sz val="14"/>
      <color rgb="FFFFFFFF"/>
      <name val="Arial"/>
      <family val="2"/>
    </font>
    <font>
      <b/>
      <i/>
      <sz val="10"/>
      <color rgb="FF000080"/>
      <name val="Arial"/>
      <family val="2"/>
    </font>
    <font>
      <sz val="1"/>
      <color rgb="FF000000"/>
      <name val="Arial"/>
      <family val="2"/>
    </font>
    <font>
      <b/>
      <i/>
      <sz val="11"/>
      <color rgb="FF0000FF"/>
      <name val="Arial"/>
      <family val="2"/>
    </font>
    <font>
      <b/>
      <i/>
      <sz val="9"/>
      <color rgb="FF0000FF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name val="Calibri"/>
      <family val="2"/>
      <scheme val="minor"/>
    </font>
    <font>
      <sz val="12"/>
      <color rgb="FF363636"/>
      <name val="Segoe UI"/>
      <family val="2"/>
    </font>
    <font>
      <sz val="10"/>
      <name val="Arial"/>
    </font>
    <font>
      <b/>
      <sz val="12"/>
      <color rgb="FF000000"/>
      <name val="Arial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8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1"/>
      <color rgb="FF333333"/>
      <name val="Arial"/>
      <family val="2"/>
    </font>
    <font>
      <b/>
      <sz val="12"/>
      <color rgb="FF333333"/>
      <name val="Arial"/>
      <family val="2"/>
    </font>
    <font>
      <b/>
      <sz val="11"/>
      <color theme="1"/>
      <name val="Calibri"/>
      <family val="2"/>
      <scheme val="minor"/>
    </font>
    <font>
      <sz val="11"/>
      <color rgb="FF0D0D0D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 tint="-0.249977111117893"/>
        <bgColor theme="4" tint="0.79998168889431442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3" fillId="4" borderId="0">
      <alignment horizontal="left" vertical="top"/>
    </xf>
    <xf numFmtId="0" fontId="23" fillId="4" borderId="0">
      <alignment horizontal="left" vertical="top"/>
    </xf>
    <xf numFmtId="0" fontId="27" fillId="4" borderId="0">
      <alignment horizontal="left" vertical="top"/>
    </xf>
    <xf numFmtId="0" fontId="29" fillId="4" borderId="0">
      <alignment horizontal="left" vertical="top"/>
    </xf>
    <xf numFmtId="0" fontId="29" fillId="4" borderId="0">
      <alignment horizontal="right" vertical="top"/>
    </xf>
    <xf numFmtId="0" fontId="31" fillId="4" borderId="0">
      <alignment horizontal="left" vertical="top"/>
    </xf>
    <xf numFmtId="0" fontId="32" fillId="4" borderId="0">
      <alignment horizontal="right" vertical="top"/>
    </xf>
    <xf numFmtId="0" fontId="26" fillId="4" borderId="0">
      <alignment horizontal="left" vertical="top"/>
    </xf>
    <xf numFmtId="0" fontId="26" fillId="4" borderId="0">
      <alignment horizontal="left" vertical="top"/>
    </xf>
    <xf numFmtId="0" fontId="33" fillId="4" borderId="0">
      <alignment horizontal="center" vertical="top"/>
    </xf>
    <xf numFmtId="0" fontId="25" fillId="4" borderId="0">
      <alignment horizontal="left" vertical="top"/>
    </xf>
    <xf numFmtId="0" fontId="25" fillId="4" borderId="0">
      <alignment horizontal="left" vertical="top"/>
    </xf>
    <xf numFmtId="0" fontId="24" fillId="4" borderId="0">
      <alignment horizontal="left" vertical="top"/>
    </xf>
    <xf numFmtId="0" fontId="25" fillId="4" borderId="0">
      <alignment horizontal="left" vertical="top"/>
    </xf>
    <xf numFmtId="0" fontId="25" fillId="4" borderId="0">
      <alignment horizontal="left" vertical="top"/>
    </xf>
    <xf numFmtId="0" fontId="25" fillId="4" borderId="0">
      <alignment horizontal="left" vertical="top"/>
    </xf>
    <xf numFmtId="0" fontId="25" fillId="4" borderId="0">
      <alignment horizontal="left" vertical="top"/>
    </xf>
    <xf numFmtId="0" fontId="25" fillId="4" borderId="0">
      <alignment horizontal="left" vertical="top"/>
    </xf>
    <xf numFmtId="0" fontId="23" fillId="4" borderId="0">
      <alignment horizontal="left" vertical="top"/>
    </xf>
    <xf numFmtId="0" fontId="25" fillId="4" borderId="0">
      <alignment horizontal="left" vertical="top"/>
    </xf>
    <xf numFmtId="0" fontId="26" fillId="5" borderId="0">
      <alignment horizontal="left" vertical="top"/>
    </xf>
    <xf numFmtId="0" fontId="27" fillId="4" borderId="0">
      <alignment horizontal="center" vertical="top"/>
    </xf>
    <xf numFmtId="0" fontId="28" fillId="4" borderId="0">
      <alignment horizontal="center" vertical="top"/>
    </xf>
    <xf numFmtId="0" fontId="29" fillId="4" borderId="0">
      <alignment horizontal="right" vertical="top"/>
    </xf>
    <xf numFmtId="0" fontId="30" fillId="4" borderId="0">
      <alignment horizontal="left" vertical="top"/>
    </xf>
    <xf numFmtId="0" fontId="1" fillId="0" borderId="0"/>
    <xf numFmtId="0" fontId="39" fillId="0" borderId="0"/>
    <xf numFmtId="0" fontId="6" fillId="0" borderId="0"/>
  </cellStyleXfs>
  <cellXfs count="303">
    <xf numFmtId="0" fontId="0" fillId="0" borderId="0" xfId="0"/>
    <xf numFmtId="0" fontId="2" fillId="0" borderId="0" xfId="0" applyFont="1"/>
    <xf numFmtId="0" fontId="6" fillId="0" borderId="0" xfId="0" applyFont="1"/>
    <xf numFmtId="0" fontId="0" fillId="2" borderId="0" xfId="0" applyFill="1"/>
    <xf numFmtId="0" fontId="4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14" fontId="12" fillId="2" borderId="0" xfId="0" applyNumberFormat="1" applyFont="1" applyFill="1" applyAlignment="1">
      <alignment horizontal="center"/>
    </xf>
    <xf numFmtId="164" fontId="14" fillId="2" borderId="0" xfId="1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164" fontId="15" fillId="2" borderId="11" xfId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4" fontId="21" fillId="6" borderId="12" xfId="0" applyNumberFormat="1" applyFont="1" applyFill="1" applyBorder="1"/>
    <xf numFmtId="0" fontId="21" fillId="6" borderId="18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35" fillId="0" borderId="0" xfId="0" applyFont="1"/>
    <xf numFmtId="0" fontId="16" fillId="0" borderId="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164" fontId="16" fillId="0" borderId="17" xfId="1" applyFont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 wrapText="1"/>
    </xf>
    <xf numFmtId="164" fontId="37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/>
    </xf>
    <xf numFmtId="0" fontId="37" fillId="0" borderId="21" xfId="0" applyFont="1" applyBorder="1" applyAlignment="1">
      <alignment horizontal="left"/>
    </xf>
    <xf numFmtId="0" fontId="37" fillId="0" borderId="26" xfId="0" applyFont="1" applyBorder="1" applyAlignment="1">
      <alignment horizontal="center"/>
    </xf>
    <xf numFmtId="0" fontId="37" fillId="0" borderId="3" xfId="0" applyFont="1" applyBorder="1" applyAlignment="1">
      <alignment horizontal="left"/>
    </xf>
    <xf numFmtId="0" fontId="3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8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164" fontId="12" fillId="0" borderId="1" xfId="5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164" fontId="12" fillId="2" borderId="1" xfId="5" applyFont="1" applyFill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42" fillId="0" borderId="0" xfId="0" applyFont="1"/>
    <xf numFmtId="0" fontId="15" fillId="6" borderId="0" xfId="0" applyFont="1" applyFill="1" applyAlignment="1">
      <alignment horizontal="center"/>
    </xf>
    <xf numFmtId="0" fontId="16" fillId="6" borderId="18" xfId="0" applyFont="1" applyFill="1" applyBorder="1" applyAlignment="1">
      <alignment horizontal="center" vertical="center" wrapText="1"/>
    </xf>
    <xf numFmtId="0" fontId="43" fillId="0" borderId="0" xfId="0" applyFont="1"/>
    <xf numFmtId="0" fontId="7" fillId="0" borderId="2" xfId="0" applyFont="1" applyBorder="1" applyAlignment="1">
      <alignment horizontal="right"/>
    </xf>
    <xf numFmtId="4" fontId="7" fillId="0" borderId="1" xfId="0" applyNumberFormat="1" applyFont="1" applyBorder="1" applyAlignment="1">
      <alignment horizontal="center"/>
    </xf>
    <xf numFmtId="4" fontId="7" fillId="6" borderId="1" xfId="0" applyNumberFormat="1" applyFont="1" applyFill="1" applyBorder="1" applyAlignment="1">
      <alignment horizontal="center"/>
    </xf>
    <xf numFmtId="4" fontId="7" fillId="6" borderId="3" xfId="0" applyNumberFormat="1" applyFont="1" applyFill="1" applyBorder="1" applyAlignment="1">
      <alignment horizontal="center"/>
    </xf>
    <xf numFmtId="0" fontId="15" fillId="6" borderId="0" xfId="0" applyFont="1" applyFill="1" applyAlignment="1">
      <alignment horizontal="right"/>
    </xf>
    <xf numFmtId="0" fontId="15" fillId="6" borderId="11" xfId="0" applyFont="1" applyFill="1" applyBorder="1" applyAlignment="1">
      <alignment horizontal="center" vertical="center" wrapText="1"/>
    </xf>
    <xf numFmtId="4" fontId="15" fillId="6" borderId="11" xfId="0" applyNumberFormat="1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right"/>
    </xf>
    <xf numFmtId="0" fontId="15" fillId="6" borderId="0" xfId="0" applyFont="1" applyFill="1" applyAlignment="1">
      <alignment horizontal="center" vertical="center" wrapText="1"/>
    </xf>
    <xf numFmtId="0" fontId="42" fillId="6" borderId="0" xfId="0" applyFont="1" applyFill="1"/>
    <xf numFmtId="0" fontId="12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4" fontId="7" fillId="0" borderId="23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6" fillId="0" borderId="0" xfId="0" applyFont="1"/>
    <xf numFmtId="0" fontId="16" fillId="0" borderId="24" xfId="0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/>
    </xf>
    <xf numFmtId="4" fontId="9" fillId="0" borderId="20" xfId="0" applyNumberFormat="1" applyFont="1" applyBorder="1" applyAlignment="1">
      <alignment horizontal="center"/>
    </xf>
    <xf numFmtId="0" fontId="44" fillId="6" borderId="0" xfId="0" applyFont="1" applyFill="1"/>
    <xf numFmtId="0" fontId="17" fillId="6" borderId="0" xfId="0" applyFont="1" applyFill="1" applyAlignment="1">
      <alignment horizontal="center"/>
    </xf>
    <xf numFmtId="0" fontId="15" fillId="6" borderId="3" xfId="0" applyFont="1" applyFill="1" applyBorder="1" applyAlignment="1">
      <alignment horizontal="right"/>
    </xf>
    <xf numFmtId="4" fontId="15" fillId="6" borderId="3" xfId="0" applyNumberFormat="1" applyFont="1" applyFill="1" applyBorder="1"/>
    <xf numFmtId="0" fontId="21" fillId="6" borderId="6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/>
    </xf>
    <xf numFmtId="0" fontId="33" fillId="6" borderId="1" xfId="0" applyFont="1" applyFill="1" applyBorder="1" applyAlignment="1">
      <alignment horizontal="center" wrapText="1"/>
    </xf>
    <xf numFmtId="4" fontId="2" fillId="6" borderId="1" xfId="0" applyNumberFormat="1" applyFont="1" applyFill="1" applyBorder="1"/>
    <xf numFmtId="14" fontId="2" fillId="6" borderId="1" xfId="0" applyNumberFormat="1" applyFont="1" applyFill="1" applyBorder="1" applyAlignment="1">
      <alignment horizontal="center"/>
    </xf>
    <xf numFmtId="0" fontId="2" fillId="6" borderId="1" xfId="0" applyFont="1" applyFill="1" applyBorder="1"/>
    <xf numFmtId="4" fontId="5" fillId="0" borderId="12" xfId="0" applyNumberFormat="1" applyFont="1" applyBorder="1" applyAlignment="1">
      <alignment horizontal="center" wrapText="1"/>
    </xf>
    <xf numFmtId="0" fontId="6" fillId="6" borderId="0" xfId="0" applyFont="1" applyFill="1" applyAlignment="1">
      <alignment horizontal="center" wrapText="1"/>
    </xf>
    <xf numFmtId="0" fontId="23" fillId="6" borderId="0" xfId="0" applyFont="1" applyFill="1" applyAlignment="1">
      <alignment vertical="center" wrapText="1"/>
    </xf>
    <xf numFmtId="0" fontId="6" fillId="6" borderId="0" xfId="0" applyFont="1" applyFill="1" applyAlignment="1">
      <alignment vertical="center" wrapText="1"/>
    </xf>
    <xf numFmtId="0" fontId="42" fillId="0" borderId="0" xfId="0" applyFont="1" applyAlignment="1">
      <alignment vertical="center"/>
    </xf>
    <xf numFmtId="0" fontId="45" fillId="6" borderId="0" xfId="0" applyFont="1" applyFill="1" applyAlignment="1">
      <alignment vertical="center"/>
    </xf>
    <xf numFmtId="0" fontId="21" fillId="6" borderId="17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wrapText="1"/>
    </xf>
    <xf numFmtId="0" fontId="23" fillId="6" borderId="3" xfId="0" applyFont="1" applyFill="1" applyBorder="1" applyAlignment="1">
      <alignment horizontal="center" wrapText="1"/>
    </xf>
    <xf numFmtId="4" fontId="6" fillId="6" borderId="1" xfId="0" applyNumberFormat="1" applyFont="1" applyFill="1" applyBorder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33" fillId="6" borderId="0" xfId="0" applyFont="1" applyFill="1" applyAlignment="1">
      <alignment horizontal="center" wrapText="1"/>
    </xf>
    <xf numFmtId="0" fontId="46" fillId="6" borderId="0" xfId="0" applyFont="1" applyFill="1" applyAlignment="1">
      <alignment horizontal="center" wrapText="1"/>
    </xf>
    <xf numFmtId="4" fontId="5" fillId="6" borderId="12" xfId="0" applyNumberFormat="1" applyFont="1" applyFill="1" applyBorder="1" applyAlignment="1">
      <alignment horizontal="center" wrapText="1"/>
    </xf>
    <xf numFmtId="0" fontId="23" fillId="6" borderId="0" xfId="0" applyFont="1" applyFill="1" applyAlignment="1">
      <alignment horizontal="center" wrapText="1"/>
    </xf>
    <xf numFmtId="0" fontId="6" fillId="6" borderId="0" xfId="0" applyFont="1" applyFill="1" applyAlignment="1">
      <alignment horizontal="center"/>
    </xf>
    <xf numFmtId="0" fontId="8" fillId="6" borderId="0" xfId="0" applyFont="1" applyFill="1" applyAlignment="1">
      <alignment horizontal="left" vertical="top"/>
    </xf>
    <xf numFmtId="0" fontId="8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 wrapText="1"/>
    </xf>
    <xf numFmtId="0" fontId="8" fillId="6" borderId="0" xfId="0" applyFont="1" applyFill="1"/>
    <xf numFmtId="0" fontId="9" fillId="6" borderId="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21" fillId="6" borderId="0" xfId="0" applyFont="1" applyFill="1" applyAlignment="1">
      <alignment vertical="center"/>
    </xf>
    <xf numFmtId="0" fontId="22" fillId="6" borderId="0" xfId="0" applyFont="1" applyFill="1" applyAlignment="1">
      <alignment vertical="center" wrapText="1"/>
    </xf>
    <xf numFmtId="0" fontId="21" fillId="6" borderId="0" xfId="0" applyFont="1" applyFill="1"/>
    <xf numFmtId="0" fontId="40" fillId="6" borderId="0" xfId="0" applyFont="1" applyFill="1"/>
    <xf numFmtId="0" fontId="22" fillId="6" borderId="0" xfId="0" applyFont="1" applyFill="1" applyAlignment="1">
      <alignment vertical="center"/>
    </xf>
    <xf numFmtId="0" fontId="21" fillId="6" borderId="10" xfId="0" applyFont="1" applyFill="1" applyBorder="1" applyAlignment="1">
      <alignment horizontal="center"/>
    </xf>
    <xf numFmtId="0" fontId="47" fillId="6" borderId="1" xfId="0" applyFont="1" applyFill="1" applyBorder="1" applyAlignment="1">
      <alignment horizontal="center" wrapText="1"/>
    </xf>
    <xf numFmtId="0" fontId="11" fillId="6" borderId="0" xfId="0" applyFont="1" applyFill="1" applyAlignment="1">
      <alignment horizontal="center" vertical="center"/>
    </xf>
    <xf numFmtId="14" fontId="23" fillId="6" borderId="3" xfId="0" applyNumberFormat="1" applyFont="1" applyFill="1" applyBorder="1" applyAlignment="1">
      <alignment horizontal="center" wrapText="1"/>
    </xf>
    <xf numFmtId="4" fontId="23" fillId="6" borderId="3" xfId="0" applyNumberFormat="1" applyFont="1" applyFill="1" applyBorder="1" applyAlignment="1">
      <alignment horizontal="center" wrapText="1"/>
    </xf>
    <xf numFmtId="0" fontId="23" fillId="6" borderId="1" xfId="0" applyFont="1" applyFill="1" applyBorder="1" applyAlignment="1">
      <alignment horizontal="center" wrapText="1"/>
    </xf>
    <xf numFmtId="0" fontId="47" fillId="6" borderId="0" xfId="0" applyFont="1" applyFill="1" applyAlignment="1">
      <alignment horizontal="right" wrapText="1"/>
    </xf>
    <xf numFmtId="4" fontId="47" fillId="6" borderId="1" xfId="0" applyNumberFormat="1" applyFont="1" applyFill="1" applyBorder="1" applyAlignment="1">
      <alignment horizontal="center" wrapText="1"/>
    </xf>
    <xf numFmtId="0" fontId="47" fillId="6" borderId="0" xfId="0" applyFont="1" applyFill="1" applyAlignment="1">
      <alignment horizontal="center" wrapText="1"/>
    </xf>
    <xf numFmtId="0" fontId="10" fillId="6" borderId="0" xfId="0" applyFont="1" applyFill="1" applyAlignment="1">
      <alignment horizontal="center" wrapText="1"/>
    </xf>
    <xf numFmtId="0" fontId="10" fillId="6" borderId="0" xfId="0" applyFont="1" applyFill="1" applyAlignment="1">
      <alignment horizontal="center"/>
    </xf>
    <xf numFmtId="0" fontId="8" fillId="6" borderId="0" xfId="0" applyFont="1" applyFill="1" applyAlignment="1">
      <alignment vertical="top"/>
    </xf>
    <xf numFmtId="4" fontId="48" fillId="7" borderId="7" xfId="0" applyNumberFormat="1" applyFont="1" applyFill="1" applyBorder="1" applyAlignment="1">
      <alignment horizontal="center" vertical="center"/>
    </xf>
    <xf numFmtId="0" fontId="6" fillId="6" borderId="0" xfId="0" applyFont="1" applyFill="1"/>
    <xf numFmtId="0" fontId="9" fillId="6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0" fillId="6" borderId="17" xfId="0" applyFont="1" applyFill="1" applyBorder="1" applyAlignment="1">
      <alignment horizontal="center" vertical="center" wrapText="1"/>
    </xf>
    <xf numFmtId="0" fontId="21" fillId="6" borderId="18" xfId="0" applyFont="1" applyFill="1" applyBorder="1" applyAlignment="1">
      <alignment horizontal="center" vertical="center" wrapText="1"/>
    </xf>
    <xf numFmtId="14" fontId="34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0" fontId="34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14" fontId="34" fillId="6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3" fillId="0" borderId="1" xfId="0" applyFont="1" applyBorder="1" applyAlignment="1">
      <alignment horizontal="center"/>
    </xf>
    <xf numFmtId="4" fontId="33" fillId="0" borderId="1" xfId="0" applyNumberFormat="1" applyFont="1" applyBorder="1" applyAlignment="1">
      <alignment horizontal="right"/>
    </xf>
    <xf numFmtId="0" fontId="49" fillId="0" borderId="0" xfId="0" applyFont="1"/>
    <xf numFmtId="4" fontId="40" fillId="0" borderId="12" xfId="0" applyNumberFormat="1" applyFont="1" applyBorder="1"/>
    <xf numFmtId="0" fontId="40" fillId="6" borderId="6" xfId="0" applyFont="1" applyFill="1" applyBorder="1" applyAlignment="1">
      <alignment horizontal="center" vertical="center" wrapText="1"/>
    </xf>
    <xf numFmtId="0" fontId="40" fillId="6" borderId="18" xfId="0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0" fontId="2" fillId="0" borderId="1" xfId="0" applyFont="1" applyBorder="1"/>
    <xf numFmtId="4" fontId="40" fillId="0" borderId="11" xfId="0" applyNumberFormat="1" applyFont="1" applyBorder="1"/>
    <xf numFmtId="4" fontId="34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0" fontId="22" fillId="6" borderId="0" xfId="0" applyFont="1" applyFill="1"/>
    <xf numFmtId="0" fontId="22" fillId="6" borderId="0" xfId="0" applyFont="1" applyFill="1" applyAlignment="1">
      <alignment horizontal="center"/>
    </xf>
    <xf numFmtId="0" fontId="21" fillId="6" borderId="0" xfId="0" applyFont="1" applyFill="1" applyAlignment="1">
      <alignment horizontal="right"/>
    </xf>
    <xf numFmtId="0" fontId="21" fillId="6" borderId="6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15" fillId="2" borderId="0" xfId="0" applyNumberFormat="1" applyFont="1" applyFill="1" applyAlignment="1">
      <alignment horizontal="right"/>
    </xf>
    <xf numFmtId="0" fontId="2" fillId="6" borderId="2" xfId="0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center"/>
    </xf>
    <xf numFmtId="2" fontId="2" fillId="6" borderId="1" xfId="0" applyNumberFormat="1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34" fillId="6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48" fillId="7" borderId="9" xfId="0" applyFont="1" applyFill="1" applyBorder="1" applyAlignment="1">
      <alignment horizontal="center" vertical="center"/>
    </xf>
    <xf numFmtId="0" fontId="48" fillId="7" borderId="8" xfId="0" applyFont="1" applyFill="1" applyBorder="1" applyAlignment="1">
      <alignment horizontal="center" vertical="center"/>
    </xf>
    <xf numFmtId="0" fontId="51" fillId="6" borderId="16" xfId="0" applyFont="1" applyFill="1" applyBorder="1" applyAlignment="1">
      <alignment horizontal="right"/>
    </xf>
    <xf numFmtId="0" fontId="21" fillId="6" borderId="15" xfId="0" applyFont="1" applyFill="1" applyBorder="1" applyAlignment="1">
      <alignment horizontal="center"/>
    </xf>
    <xf numFmtId="0" fontId="21" fillId="6" borderId="16" xfId="0" applyFont="1" applyFill="1" applyBorder="1" applyAlignment="1">
      <alignment horizontal="right"/>
    </xf>
    <xf numFmtId="0" fontId="21" fillId="6" borderId="0" xfId="0" applyFont="1" applyFill="1" applyAlignment="1">
      <alignment horizontal="center"/>
    </xf>
    <xf numFmtId="0" fontId="40" fillId="6" borderId="0" xfId="0" applyFont="1" applyFill="1" applyAlignment="1">
      <alignment horizontal="center"/>
    </xf>
    <xf numFmtId="17" fontId="8" fillId="6" borderId="0" xfId="0" applyNumberFormat="1" applyFont="1" applyFill="1" applyAlignment="1">
      <alignment horizontal="center" vertical="top"/>
    </xf>
    <xf numFmtId="0" fontId="47" fillId="6" borderId="4" xfId="0" applyFont="1" applyFill="1" applyBorder="1" applyAlignment="1">
      <alignment horizontal="right" wrapText="1"/>
    </xf>
    <xf numFmtId="0" fontId="47" fillId="6" borderId="14" xfId="0" applyFont="1" applyFill="1" applyBorder="1" applyAlignment="1">
      <alignment horizontal="right" wrapText="1"/>
    </xf>
    <xf numFmtId="0" fontId="47" fillId="6" borderId="5" xfId="0" applyFont="1" applyFill="1" applyBorder="1" applyAlignment="1">
      <alignment horizontal="right" wrapText="1"/>
    </xf>
    <xf numFmtId="0" fontId="8" fillId="6" borderId="0" xfId="0" applyFont="1" applyFill="1" applyAlignment="1">
      <alignment horizontal="center" vertical="top"/>
    </xf>
    <xf numFmtId="0" fontId="15" fillId="6" borderId="15" xfId="0" applyFont="1" applyFill="1" applyBorder="1" applyAlignment="1">
      <alignment horizontal="center"/>
    </xf>
    <xf numFmtId="0" fontId="18" fillId="7" borderId="9" xfId="0" applyFont="1" applyFill="1" applyBorder="1" applyAlignment="1">
      <alignment horizontal="center"/>
    </xf>
    <xf numFmtId="0" fontId="18" fillId="7" borderId="8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right"/>
    </xf>
    <xf numFmtId="0" fontId="45" fillId="6" borderId="15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 wrapText="1"/>
    </xf>
    <xf numFmtId="0" fontId="23" fillId="6" borderId="2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9" fillId="0" borderId="27" xfId="0" applyFont="1" applyBorder="1" applyAlignment="1">
      <alignment horizontal="right"/>
    </xf>
    <xf numFmtId="0" fontId="9" fillId="0" borderId="28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5" fillId="6" borderId="16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14" fontId="15" fillId="2" borderId="0" xfId="0" applyNumberFormat="1" applyFont="1" applyFill="1" applyAlignment="1">
      <alignment horizontal="right"/>
    </xf>
    <xf numFmtId="0" fontId="36" fillId="6" borderId="15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40" fillId="6" borderId="15" xfId="0" applyFont="1" applyFill="1" applyBorder="1" applyAlignment="1">
      <alignment horizontal="center"/>
    </xf>
    <xf numFmtId="0" fontId="50" fillId="6" borderId="13" xfId="0" applyFont="1" applyFill="1" applyBorder="1" applyAlignment="1">
      <alignment horizontal="center" vertical="center"/>
    </xf>
    <xf numFmtId="0" fontId="50" fillId="6" borderId="21" xfId="0" applyFont="1" applyFill="1" applyBorder="1" applyAlignment="1">
      <alignment horizontal="center" vertical="center"/>
    </xf>
    <xf numFmtId="0" fontId="50" fillId="6" borderId="3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/>
    </xf>
    <xf numFmtId="0" fontId="40" fillId="7" borderId="8" xfId="0" applyFont="1" applyFill="1" applyBorder="1" applyAlignment="1">
      <alignment horizontal="center"/>
    </xf>
    <xf numFmtId="4" fontId="40" fillId="7" borderId="8" xfId="0" applyNumberFormat="1" applyFont="1" applyFill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15" fillId="6" borderId="0" xfId="0" applyFont="1" applyFill="1"/>
    <xf numFmtId="4" fontId="7" fillId="0" borderId="2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12" fontId="2" fillId="6" borderId="1" xfId="0" applyNumberFormat="1" applyFont="1" applyFill="1" applyBorder="1" applyAlignment="1">
      <alignment horizontal="center"/>
    </xf>
    <xf numFmtId="14" fontId="34" fillId="0" borderId="1" xfId="0" applyNumberFormat="1" applyFont="1" applyBorder="1" applyAlignment="1">
      <alignment horizontal="left"/>
    </xf>
    <xf numFmtId="14" fontId="53" fillId="0" borderId="1" xfId="0" applyNumberFormat="1" applyFont="1" applyBorder="1" applyAlignment="1">
      <alignment horizontal="left"/>
    </xf>
    <xf numFmtId="0" fontId="53" fillId="0" borderId="1" xfId="0" applyFont="1" applyBorder="1" applyAlignment="1">
      <alignment horizontal="center"/>
    </xf>
    <xf numFmtId="4" fontId="53" fillId="0" borderId="1" xfId="0" applyNumberFormat="1" applyFont="1" applyBorder="1" applyAlignment="1">
      <alignment horizontal="right"/>
    </xf>
    <xf numFmtId="0" fontId="33" fillId="0" borderId="1" xfId="0" applyFont="1" applyBorder="1" applyAlignment="1">
      <alignment horizontal="right"/>
    </xf>
    <xf numFmtId="14" fontId="2" fillId="0" borderId="3" xfId="0" applyNumberFormat="1" applyFont="1" applyBorder="1" applyAlignment="1">
      <alignment horizontal="left"/>
    </xf>
    <xf numFmtId="4" fontId="2" fillId="0" borderId="3" xfId="0" applyNumberFormat="1" applyFont="1" applyBorder="1" applyAlignment="1">
      <alignment horizontal="right"/>
    </xf>
    <xf numFmtId="14" fontId="34" fillId="0" borderId="4" xfId="0" applyNumberFormat="1" applyFont="1" applyBorder="1" applyAlignment="1">
      <alignment horizontal="left"/>
    </xf>
    <xf numFmtId="0" fontId="34" fillId="6" borderId="1" xfId="0" applyFont="1" applyFill="1" applyBorder="1" applyAlignment="1">
      <alignment horizontal="center"/>
    </xf>
    <xf numFmtId="0" fontId="34" fillId="0" borderId="14" xfId="0" applyFont="1" applyBorder="1" applyAlignment="1">
      <alignment horizontal="center"/>
    </xf>
    <xf numFmtId="4" fontId="34" fillId="0" borderId="1" xfId="0" applyNumberFormat="1" applyFont="1" applyBorder="1" applyAlignment="1">
      <alignment horizontal="right"/>
    </xf>
    <xf numFmtId="0" fontId="21" fillId="6" borderId="0" xfId="0" applyFont="1" applyFill="1" applyAlignment="1">
      <alignment horizontal="center" vertical="center" wrapText="1"/>
    </xf>
    <xf numFmtId="0" fontId="49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4" fontId="33" fillId="0" borderId="1" xfId="0" applyNumberFormat="1" applyFont="1" applyBorder="1" applyAlignment="1">
      <alignment horizontal="center" wrapText="1"/>
    </xf>
    <xf numFmtId="0" fontId="33" fillId="6" borderId="1" xfId="0" applyFont="1" applyFill="1" applyBorder="1" applyAlignment="1">
      <alignment horizontal="center"/>
    </xf>
    <xf numFmtId="14" fontId="33" fillId="6" borderId="1" xfId="0" applyNumberFormat="1" applyFont="1" applyFill="1" applyBorder="1" applyAlignment="1">
      <alignment horizontal="center"/>
    </xf>
    <xf numFmtId="0" fontId="33" fillId="6" borderId="1" xfId="0" applyFont="1" applyFill="1" applyBorder="1"/>
    <xf numFmtId="4" fontId="33" fillId="6" borderId="1" xfId="0" applyNumberFormat="1" applyFont="1" applyFill="1" applyBorder="1"/>
    <xf numFmtId="2" fontId="34" fillId="0" borderId="1" xfId="0" applyNumberFormat="1" applyFont="1" applyBorder="1" applyAlignment="1">
      <alignment horizontal="center"/>
    </xf>
    <xf numFmtId="164" fontId="15" fillId="2" borderId="0" xfId="1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12" fontId="2" fillId="2" borderId="1" xfId="5" applyNumberFormat="1" applyFont="1" applyFill="1" applyBorder="1" applyAlignment="1">
      <alignment horizontal="center"/>
    </xf>
    <xf numFmtId="0" fontId="54" fillId="2" borderId="1" xfId="0" applyFont="1" applyFill="1" applyBorder="1" applyAlignment="1">
      <alignment horizontal="center" wrapText="1"/>
    </xf>
    <xf numFmtId="164" fontId="2" fillId="2" borderId="1" xfId="5" applyFont="1" applyFill="1" applyBorder="1"/>
    <xf numFmtId="4" fontId="48" fillId="9" borderId="1" xfId="0" applyNumberFormat="1" applyFont="1" applyFill="1" applyBorder="1" applyAlignment="1">
      <alignment horizontal="center" vertical="center"/>
    </xf>
    <xf numFmtId="0" fontId="52" fillId="3" borderId="1" xfId="0" applyFont="1" applyFill="1" applyBorder="1" applyAlignment="1">
      <alignment horizontal="center"/>
    </xf>
    <xf numFmtId="0" fontId="55" fillId="2" borderId="1" xfId="0" applyFont="1" applyFill="1" applyBorder="1" applyAlignment="1">
      <alignment horizontal="center"/>
    </xf>
    <xf numFmtId="14" fontId="0" fillId="0" borderId="0" xfId="0" applyNumberFormat="1" applyAlignment="1">
      <alignment horizontal="left"/>
    </xf>
    <xf numFmtId="0" fontId="52" fillId="0" borderId="0" xfId="0" applyFont="1"/>
    <xf numFmtId="0" fontId="52" fillId="0" borderId="1" xfId="0" applyFont="1" applyBorder="1" applyAlignment="1">
      <alignment horizontal="center"/>
    </xf>
    <xf numFmtId="173" fontId="56" fillId="4" borderId="1" xfId="23" applyNumberFormat="1" applyFont="1" applyBorder="1" applyAlignment="1">
      <alignment horizontal="center" wrapText="1"/>
    </xf>
    <xf numFmtId="0" fontId="57" fillId="0" borderId="0" xfId="0" applyFont="1"/>
    <xf numFmtId="174" fontId="35" fillId="0" borderId="0" xfId="0" applyNumberFormat="1" applyFont="1"/>
    <xf numFmtId="0" fontId="35" fillId="0" borderId="0" xfId="0" applyFont="1" applyAlignment="1">
      <alignment horizontal="center" readingOrder="1"/>
    </xf>
    <xf numFmtId="0" fontId="35" fillId="0" borderId="0" xfId="0" applyFont="1" applyAlignment="1">
      <alignment wrapText="1"/>
    </xf>
    <xf numFmtId="0" fontId="52" fillId="0" borderId="0" xfId="0" applyFont="1" applyAlignment="1">
      <alignment horizontal="center"/>
    </xf>
    <xf numFmtId="0" fontId="52" fillId="0" borderId="0" xfId="0" applyFont="1" applyAlignment="1"/>
    <xf numFmtId="174" fontId="58" fillId="0" borderId="0" xfId="0" applyNumberFormat="1" applyFont="1"/>
    <xf numFmtId="0" fontId="35" fillId="0" borderId="30" xfId="0" applyFont="1" applyBorder="1" applyAlignment="1">
      <alignment vertical="center" wrapText="1"/>
    </xf>
    <xf numFmtId="164" fontId="35" fillId="0" borderId="0" xfId="0" applyNumberFormat="1" applyFont="1"/>
    <xf numFmtId="164" fontId="35" fillId="0" borderId="0" xfId="0" applyNumberFormat="1" applyFont="1" applyAlignment="1">
      <alignment horizontal="center" readingOrder="1"/>
    </xf>
    <xf numFmtId="0" fontId="59" fillId="0" borderId="30" xfId="0" applyFont="1" applyBorder="1" applyAlignment="1">
      <alignment wrapText="1"/>
    </xf>
    <xf numFmtId="174" fontId="57" fillId="0" borderId="0" xfId="0" applyNumberFormat="1" applyFont="1"/>
    <xf numFmtId="164" fontId="35" fillId="0" borderId="0" xfId="1" applyFont="1"/>
    <xf numFmtId="174" fontId="0" fillId="0" borderId="0" xfId="0" applyNumberFormat="1"/>
    <xf numFmtId="174" fontId="60" fillId="10" borderId="0" xfId="1" applyNumberFormat="1" applyFont="1" applyFill="1" applyBorder="1" applyAlignment="1">
      <alignment horizontal="center" readingOrder="1"/>
    </xf>
    <xf numFmtId="174" fontId="60" fillId="10" borderId="31" xfId="1" applyNumberFormat="1" applyFont="1" applyFill="1" applyBorder="1" applyAlignment="1">
      <alignment horizontal="center" readingOrder="1"/>
    </xf>
    <xf numFmtId="0" fontId="37" fillId="10" borderId="31" xfId="0" applyFont="1" applyFill="1" applyBorder="1" applyAlignment="1">
      <alignment vertical="center" wrapText="1"/>
    </xf>
    <xf numFmtId="174" fontId="35" fillId="0" borderId="0" xfId="1" applyNumberFormat="1" applyFont="1"/>
    <xf numFmtId="174" fontId="35" fillId="0" borderId="0" xfId="1" applyNumberFormat="1" applyFont="1" applyAlignment="1">
      <alignment horizontal="center" readingOrder="1"/>
    </xf>
    <xf numFmtId="0" fontId="35" fillId="0" borderId="0" xfId="0" applyFont="1" applyAlignment="1">
      <alignment horizontal="left" wrapText="1"/>
    </xf>
    <xf numFmtId="174" fontId="59" fillId="0" borderId="0" xfId="1" applyNumberFormat="1" applyFont="1" applyAlignment="1">
      <alignment horizontal="center" readingOrder="1"/>
    </xf>
    <xf numFmtId="0" fontId="59" fillId="0" borderId="0" xfId="0" applyFont="1" applyAlignment="1">
      <alignment horizontal="left" wrapText="1"/>
    </xf>
    <xf numFmtId="174" fontId="35" fillId="0" borderId="0" xfId="1" applyNumberFormat="1" applyFont="1" applyBorder="1"/>
    <xf numFmtId="174" fontId="35" fillId="0" borderId="0" xfId="1" applyNumberFormat="1" applyFont="1" applyBorder="1" applyAlignment="1">
      <alignment horizontal="center" readingOrder="1"/>
    </xf>
    <xf numFmtId="174" fontId="59" fillId="0" borderId="0" xfId="1" applyNumberFormat="1" applyFont="1" applyBorder="1"/>
    <xf numFmtId="174" fontId="59" fillId="0" borderId="0" xfId="1" applyNumberFormat="1" applyFont="1" applyBorder="1" applyAlignment="1">
      <alignment horizontal="center" readingOrder="1"/>
    </xf>
    <xf numFmtId="174" fontId="35" fillId="0" borderId="0" xfId="0" applyNumberFormat="1" applyFont="1" applyAlignment="1">
      <alignment horizontal="center" readingOrder="1"/>
    </xf>
    <xf numFmtId="0" fontId="59" fillId="0" borderId="32" xfId="0" applyFont="1" applyBorder="1" applyAlignment="1">
      <alignment horizontal="left" wrapText="1"/>
    </xf>
    <xf numFmtId="174" fontId="35" fillId="0" borderId="0" xfId="1" applyNumberFormat="1" applyFont="1" applyFill="1" applyBorder="1" applyAlignment="1">
      <alignment horizontal="left" vertical="center" wrapText="1"/>
    </xf>
    <xf numFmtId="174" fontId="59" fillId="0" borderId="0" xfId="0" applyNumberFormat="1" applyFont="1"/>
    <xf numFmtId="174" fontId="59" fillId="0" borderId="0" xfId="0" applyNumberFormat="1" applyFont="1" applyAlignment="1">
      <alignment horizontal="center" readingOrder="1"/>
    </xf>
    <xf numFmtId="174" fontId="35" fillId="0" borderId="0" xfId="1" applyNumberFormat="1" applyFont="1" applyBorder="1" applyAlignment="1">
      <alignment horizontal="center" vertical="center"/>
    </xf>
    <xf numFmtId="164" fontId="35" fillId="0" borderId="0" xfId="1" applyFont="1" applyBorder="1"/>
    <xf numFmtId="164" fontId="59" fillId="0" borderId="0" xfId="1" applyFont="1" applyBorder="1"/>
    <xf numFmtId="175" fontId="41" fillId="0" borderId="0" xfId="0" applyNumberFormat="1" applyFont="1"/>
    <xf numFmtId="175" fontId="59" fillId="0" borderId="0" xfId="0" applyNumberFormat="1" applyFont="1"/>
    <xf numFmtId="175" fontId="59" fillId="0" borderId="0" xfId="0" applyNumberFormat="1" applyFont="1" applyAlignment="1">
      <alignment horizontal="center" readingOrder="1"/>
    </xf>
    <xf numFmtId="0" fontId="61" fillId="8" borderId="0" xfId="0" applyFont="1" applyFill="1" applyAlignment="1">
      <alignment horizontal="center"/>
    </xf>
    <xf numFmtId="0" fontId="61" fillId="8" borderId="33" xfId="0" applyFont="1" applyFill="1" applyBorder="1" applyAlignment="1">
      <alignment horizontal="center"/>
    </xf>
    <xf numFmtId="0" fontId="60" fillId="8" borderId="34" xfId="0" applyFont="1" applyFill="1" applyBorder="1" applyAlignment="1">
      <alignment horizontal="center"/>
    </xf>
    <xf numFmtId="0" fontId="60" fillId="8" borderId="33" xfId="0" applyFont="1" applyFill="1" applyBorder="1" applyAlignment="1">
      <alignment horizontal="center"/>
    </xf>
    <xf numFmtId="174" fontId="60" fillId="8" borderId="34" xfId="0" applyNumberFormat="1" applyFont="1" applyFill="1" applyBorder="1" applyAlignment="1">
      <alignment horizontal="center"/>
    </xf>
    <xf numFmtId="164" fontId="60" fillId="11" borderId="35" xfId="1" applyFont="1" applyFill="1" applyBorder="1" applyAlignment="1">
      <alignment horizontal="center" vertical="center" wrapText="1"/>
    </xf>
    <xf numFmtId="164" fontId="60" fillId="11" borderId="35" xfId="1" applyFont="1" applyFill="1" applyBorder="1" applyAlignment="1">
      <alignment horizontal="center" vertical="center" wrapText="1" readingOrder="1"/>
    </xf>
    <xf numFmtId="0" fontId="60" fillId="11" borderId="36" xfId="0" applyFont="1" applyFill="1" applyBorder="1" applyAlignment="1">
      <alignment horizontal="center" vertical="center" wrapText="1"/>
    </xf>
    <xf numFmtId="0" fontId="61" fillId="8" borderId="0" xfId="0" applyFont="1" applyFill="1" applyAlignment="1">
      <alignment horizontal="center" vertical="center"/>
    </xf>
    <xf numFmtId="0" fontId="61" fillId="8" borderId="37" xfId="0" applyFont="1" applyFill="1" applyBorder="1" applyAlignment="1">
      <alignment horizontal="center" vertical="center"/>
    </xf>
    <xf numFmtId="0" fontId="61" fillId="8" borderId="38" xfId="0" applyFont="1" applyFill="1" applyBorder="1" applyAlignment="1">
      <alignment horizontal="center" vertical="center"/>
    </xf>
    <xf numFmtId="0" fontId="61" fillId="8" borderId="39" xfId="0" applyFont="1" applyFill="1" applyBorder="1" applyAlignment="1">
      <alignment horizontal="center" vertical="center"/>
    </xf>
    <xf numFmtId="164" fontId="60" fillId="11" borderId="36" xfId="1" applyFont="1" applyFill="1" applyBorder="1" applyAlignment="1">
      <alignment horizontal="center" vertical="center" wrapText="1"/>
    </xf>
    <xf numFmtId="164" fontId="60" fillId="11" borderId="36" xfId="1" applyFont="1" applyFill="1" applyBorder="1" applyAlignment="1">
      <alignment horizontal="center" vertical="center" wrapText="1" readingOrder="1"/>
    </xf>
    <xf numFmtId="0" fontId="62" fillId="0" borderId="0" xfId="0" applyFont="1" applyAlignment="1">
      <alignment horizontal="center" vertical="top" wrapText="1" readingOrder="1"/>
    </xf>
    <xf numFmtId="0" fontId="62" fillId="0" borderId="0" xfId="0" applyFont="1" applyAlignment="1">
      <alignment horizontal="center" vertical="top" wrapText="1" readingOrder="1"/>
    </xf>
    <xf numFmtId="0" fontId="62" fillId="0" borderId="40" xfId="0" applyFont="1" applyBorder="1" applyAlignment="1">
      <alignment horizontal="center" vertical="top" wrapText="1" readingOrder="1"/>
    </xf>
    <xf numFmtId="0" fontId="57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40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 wrapText="1" readingOrder="1"/>
    </xf>
    <xf numFmtId="0" fontId="62" fillId="0" borderId="0" xfId="0" applyFont="1" applyAlignment="1">
      <alignment horizontal="center" vertical="center" wrapText="1" readingOrder="1"/>
    </xf>
    <xf numFmtId="0" fontId="62" fillId="0" borderId="40" xfId="0" applyFont="1" applyBorder="1" applyAlignment="1">
      <alignment horizontal="center" vertical="center" wrapText="1" readingOrder="1"/>
    </xf>
  </cellXfs>
  <cellStyles count="45">
    <cellStyle name="Comma 2" xfId="15"/>
    <cellStyle name="Millares" xfId="1" builtinId="3"/>
    <cellStyle name="Millares 2" xfId="2"/>
    <cellStyle name="Millares 3" xfId="5"/>
    <cellStyle name="Millares 4" xfId="4"/>
    <cellStyle name="Moneda 2" xfId="7"/>
    <cellStyle name="Moneda 3" xfId="6"/>
    <cellStyle name="Normal" xfId="0" builtinId="0"/>
    <cellStyle name="Normal 10" xfId="3"/>
    <cellStyle name="Normal 11" xfId="43"/>
    <cellStyle name="Normal 2" xfId="8"/>
    <cellStyle name="Normal 2 2" xfId="44"/>
    <cellStyle name="Normal 3" xfId="9"/>
    <cellStyle name="Normal 3 2" xfId="10"/>
    <cellStyle name="Normal 4" xfId="11"/>
    <cellStyle name="Normal 5" xfId="12"/>
    <cellStyle name="Normal 6" xfId="13"/>
    <cellStyle name="Normal 7" xfId="14"/>
    <cellStyle name="Normal 8" xfId="16"/>
    <cellStyle name="Normal 9" xfId="42"/>
    <cellStyle name="S0" xfId="17"/>
    <cellStyle name="S1" xfId="18"/>
    <cellStyle name="S10" xfId="19"/>
    <cellStyle name="S11" xfId="20"/>
    <cellStyle name="S12" xfId="21"/>
    <cellStyle name="S13" xfId="22"/>
    <cellStyle name="S14" xfId="23"/>
    <cellStyle name="S15" xfId="24"/>
    <cellStyle name="S16" xfId="25"/>
    <cellStyle name="S17" xfId="26"/>
    <cellStyle name="S18" xfId="27"/>
    <cellStyle name="S19" xfId="28"/>
    <cellStyle name="S2" xfId="29"/>
    <cellStyle name="S20" xfId="30"/>
    <cellStyle name="S21" xfId="31"/>
    <cellStyle name="S22" xfId="32"/>
    <cellStyle name="S23" xfId="33"/>
    <cellStyle name="S24" xfId="34"/>
    <cellStyle name="S3" xfId="35"/>
    <cellStyle name="S4" xfId="36"/>
    <cellStyle name="S5" xfId="37"/>
    <cellStyle name="S6" xfId="38"/>
    <cellStyle name="S7" xfId="39"/>
    <cellStyle name="S8" xfId="40"/>
    <cellStyle name="S9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0</xdr:row>
      <xdr:rowOff>123825</xdr:rowOff>
    </xdr:from>
    <xdr:to>
      <xdr:col>6</xdr:col>
      <xdr:colOff>68036</xdr:colOff>
      <xdr:row>9</xdr:row>
      <xdr:rowOff>231321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xmlns="" id="{0032ACDB-1844-4223-B4F1-46376EA9FBC4}"/>
            </a:ext>
          </a:extLst>
        </xdr:cNvPr>
        <xdr:cNvSpPr/>
      </xdr:nvSpPr>
      <xdr:spPr>
        <a:xfrm>
          <a:off x="733425" y="123825"/>
          <a:ext cx="11812361" cy="1821996"/>
        </a:xfrm>
        <a:prstGeom prst="roundRect">
          <a:avLst/>
        </a:prstGeom>
        <a:solidFill>
          <a:schemeClr val="bg1"/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>
              <a:solidFill>
                <a:sysClr val="windowText" lastClr="000000"/>
              </a:solidFill>
            </a:rPr>
            <a:t>   </a:t>
          </a:r>
          <a:r>
            <a:rPr lang="es-DO" sz="1600" b="1" i="1" baseline="0">
              <a:solidFill>
                <a:sysClr val="windowText" lastClr="000000"/>
              </a:solidFill>
            </a:rPr>
            <a:t> 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CUENTA DOLAR BANRESERVAS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NO.010-238720-6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Relacion Depositos 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Al 31 de Julio 2025  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USD/RD$</a:t>
          </a:r>
        </a:p>
        <a:p>
          <a:pPr algn="ctr"/>
          <a:endParaRPr lang="es-DO" sz="1600" b="1" i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95251</xdr:colOff>
      <xdr:row>1</xdr:row>
      <xdr:rowOff>171450</xdr:rowOff>
    </xdr:from>
    <xdr:to>
      <xdr:col>2</xdr:col>
      <xdr:colOff>428624</xdr:colOff>
      <xdr:row>8</xdr:row>
      <xdr:rowOff>57150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BA32FF16-03BE-4E42-B425-E520EB14226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6" y="361950"/>
          <a:ext cx="1695449" cy="1219200"/>
        </a:xfrm>
        <a:prstGeom prst="rect">
          <a:avLst/>
        </a:prstGeom>
      </xdr:spPr>
    </xdr:pic>
    <xdr:clientData/>
  </xdr:twoCellAnchor>
  <xdr:twoCellAnchor>
    <xdr:from>
      <xdr:col>0</xdr:col>
      <xdr:colOff>986518</xdr:colOff>
      <xdr:row>63</xdr:row>
      <xdr:rowOff>1</xdr:rowOff>
    </xdr:from>
    <xdr:to>
      <xdr:col>5</xdr:col>
      <xdr:colOff>1469573</xdr:colOff>
      <xdr:row>72</xdr:row>
      <xdr:rowOff>13609</xdr:rowOff>
    </xdr:to>
    <xdr:sp macro="" textlink="">
      <xdr:nvSpPr>
        <xdr:cNvPr id="4" name="1 Rectángulo redondeado">
          <a:extLst>
            <a:ext uri="{FF2B5EF4-FFF2-40B4-BE49-F238E27FC236}">
              <a16:creationId xmlns:a16="http://schemas.microsoft.com/office/drawing/2014/main" xmlns="" id="{3AC8DAAF-B401-4B6E-8EF3-EF5E05E06ADD}"/>
            </a:ext>
          </a:extLst>
        </xdr:cNvPr>
        <xdr:cNvSpPr/>
      </xdr:nvSpPr>
      <xdr:spPr>
        <a:xfrm>
          <a:off x="986518" y="10327822"/>
          <a:ext cx="11450412" cy="1728108"/>
        </a:xfrm>
        <a:prstGeom prst="roundRect">
          <a:avLst/>
        </a:prstGeom>
        <a:solidFill>
          <a:schemeClr val="bg1"/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>
              <a:solidFill>
                <a:sysClr val="windowText" lastClr="000000"/>
              </a:solidFill>
            </a:rPr>
            <a:t>Autoridad</a:t>
          </a:r>
          <a:r>
            <a:rPr lang="es-DO" sz="1600" b="1" i="1" baseline="0">
              <a:solidFill>
                <a:sysClr val="windowText" lastClr="000000"/>
              </a:solidFill>
            </a:rPr>
            <a:t> Portuaria Dominicana 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Cuenta Operaciones  Banreservas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NO. 010-500107-4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Relacion Depositos 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Al 31 de Julio 2025 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RD$</a:t>
          </a:r>
          <a:endParaRPr lang="es-DO" sz="1600" b="1" i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923018</xdr:colOff>
      <xdr:row>63</xdr:row>
      <xdr:rowOff>161018</xdr:rowOff>
    </xdr:from>
    <xdr:to>
      <xdr:col>2</xdr:col>
      <xdr:colOff>938892</xdr:colOff>
      <xdr:row>70</xdr:row>
      <xdr:rowOff>37193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A6007E5C-25D5-4419-AC44-A9CF9221CC9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8625" y="10488839"/>
          <a:ext cx="1376589" cy="1209675"/>
        </a:xfrm>
        <a:prstGeom prst="rect">
          <a:avLst/>
        </a:prstGeom>
      </xdr:spPr>
    </xdr:pic>
    <xdr:clientData/>
  </xdr:twoCellAnchor>
  <xdr:twoCellAnchor>
    <xdr:from>
      <xdr:col>0</xdr:col>
      <xdr:colOff>285751</xdr:colOff>
      <xdr:row>158</xdr:row>
      <xdr:rowOff>22678</xdr:rowOff>
    </xdr:from>
    <xdr:to>
      <xdr:col>5</xdr:col>
      <xdr:colOff>1251858</xdr:colOff>
      <xdr:row>166</xdr:row>
      <xdr:rowOff>163285</xdr:rowOff>
    </xdr:to>
    <xdr:sp macro="" textlink="">
      <xdr:nvSpPr>
        <xdr:cNvPr id="7" name="1 Rectángulo redondeado">
          <a:extLst>
            <a:ext uri="{FF2B5EF4-FFF2-40B4-BE49-F238E27FC236}">
              <a16:creationId xmlns:a16="http://schemas.microsoft.com/office/drawing/2014/main" xmlns="" id="{D5DB8C11-2497-475F-B329-1D2FFFC0EDC0}"/>
            </a:ext>
          </a:extLst>
        </xdr:cNvPr>
        <xdr:cNvSpPr/>
      </xdr:nvSpPr>
      <xdr:spPr>
        <a:xfrm>
          <a:off x="285751" y="29645428"/>
          <a:ext cx="11933464" cy="1664607"/>
        </a:xfrm>
        <a:prstGeom prst="roundRect">
          <a:avLst/>
        </a:prstGeom>
        <a:solidFill>
          <a:schemeClr val="bg1"/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>
              <a:solidFill>
                <a:sysClr val="windowText" lastClr="000000"/>
              </a:solidFill>
            </a:rPr>
            <a:t>              Autoridad</a:t>
          </a:r>
          <a:r>
            <a:rPr lang="es-DO" sz="1600" b="1" i="1" baseline="0">
              <a:solidFill>
                <a:sysClr val="windowText" lastClr="000000"/>
              </a:solidFill>
            </a:rPr>
            <a:t> Portuaria Dominicana 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             CUENTA NOMINA BANRESERVAS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          NO.010-500126-0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        Relacion Depositos 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           Al 31 de Julio  2025 </a:t>
          </a:r>
        </a:p>
        <a:p>
          <a:pPr algn="ctr"/>
          <a:r>
            <a:rPr lang="es-DO" sz="1100" b="1" i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RD$</a:t>
          </a:r>
          <a:r>
            <a:rPr kumimoji="0" lang="es-DO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RD$</a:t>
          </a:r>
          <a:endParaRPr lang="es-DO" sz="1600" b="1" i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666749</xdr:colOff>
      <xdr:row>158</xdr:row>
      <xdr:rowOff>142874</xdr:rowOff>
    </xdr:from>
    <xdr:to>
      <xdr:col>2</xdr:col>
      <xdr:colOff>1117597</xdr:colOff>
      <xdr:row>165</xdr:row>
      <xdr:rowOff>85724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CDB2863-FEF7-47FA-B049-2ED2EB6459B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0070" y="29765624"/>
          <a:ext cx="1811563" cy="127635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573</xdr:row>
      <xdr:rowOff>27213</xdr:rowOff>
    </xdr:from>
    <xdr:to>
      <xdr:col>5</xdr:col>
      <xdr:colOff>571500</xdr:colOff>
      <xdr:row>581</xdr:row>
      <xdr:rowOff>54429</xdr:rowOff>
    </xdr:to>
    <xdr:sp macro="" textlink="">
      <xdr:nvSpPr>
        <xdr:cNvPr id="9" name="1 Rectángulo redondead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993322" y="109455856"/>
          <a:ext cx="10545535" cy="1551216"/>
        </a:xfrm>
        <a:prstGeom prst="round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2000" b="1" i="1">
              <a:solidFill>
                <a:sysClr val="windowText" lastClr="000000"/>
              </a:solidFill>
              <a:latin typeface="+mn-lt"/>
            </a:rPr>
            <a:t>Autoridad</a:t>
          </a:r>
          <a:r>
            <a:rPr lang="es-DO" sz="2000" b="1" i="1" baseline="0">
              <a:solidFill>
                <a:sysClr val="windowText" lastClr="000000"/>
              </a:solidFill>
              <a:latin typeface="+mn-lt"/>
            </a:rPr>
            <a:t> Portuaria Dominicana </a:t>
          </a:r>
        </a:p>
        <a:p>
          <a:pPr algn="ctr"/>
          <a:r>
            <a:rPr lang="es-MX" sz="2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Relacion de Egresos 31</a:t>
          </a:r>
          <a:r>
            <a:rPr lang="es-MX" sz="2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2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</a:t>
          </a:r>
          <a:r>
            <a:rPr lang="es-MX" sz="2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Julio</a:t>
          </a:r>
          <a:r>
            <a:rPr lang="es-MX" sz="20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</a:t>
          </a:r>
          <a:r>
            <a:rPr lang="es-MX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endParaRPr lang="es-DO" sz="2000" b="1" i="1" baseline="0">
            <a:latin typeface="+mn-lt"/>
          </a:endParaRPr>
        </a:p>
      </xdr:txBody>
    </xdr:sp>
    <xdr:clientData/>
  </xdr:twoCellAnchor>
  <xdr:twoCellAnchor editAs="oneCell">
    <xdr:from>
      <xdr:col>1</xdr:col>
      <xdr:colOff>1106715</xdr:colOff>
      <xdr:row>575</xdr:row>
      <xdr:rowOff>72573</xdr:rowOff>
    </xdr:from>
    <xdr:to>
      <xdr:col>2</xdr:col>
      <xdr:colOff>1182689</xdr:colOff>
      <xdr:row>580</xdr:row>
      <xdr:rowOff>14175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0036" y="109882216"/>
          <a:ext cx="1436689" cy="894102"/>
        </a:xfrm>
        <a:prstGeom prst="rect">
          <a:avLst/>
        </a:prstGeom>
      </xdr:spPr>
    </xdr:pic>
    <xdr:clientData/>
  </xdr:twoCellAnchor>
  <xdr:twoCellAnchor editAs="oneCell">
    <xdr:from>
      <xdr:col>2</xdr:col>
      <xdr:colOff>1165677</xdr:colOff>
      <xdr:row>712</xdr:row>
      <xdr:rowOff>106590</xdr:rowOff>
    </xdr:from>
    <xdr:to>
      <xdr:col>2</xdr:col>
      <xdr:colOff>3278751</xdr:colOff>
      <xdr:row>724</xdr:row>
      <xdr:rowOff>154920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19713" y="136286876"/>
          <a:ext cx="2113074" cy="2334330"/>
        </a:xfrm>
        <a:prstGeom prst="rect">
          <a:avLst/>
        </a:prstGeom>
      </xdr:spPr>
    </xdr:pic>
    <xdr:clientData/>
  </xdr:twoCellAnchor>
  <xdr:twoCellAnchor>
    <xdr:from>
      <xdr:col>3</xdr:col>
      <xdr:colOff>1369788</xdr:colOff>
      <xdr:row>711</xdr:row>
      <xdr:rowOff>83909</xdr:rowOff>
    </xdr:from>
    <xdr:to>
      <xdr:col>6</xdr:col>
      <xdr:colOff>358460</xdr:colOff>
      <xdr:row>723</xdr:row>
      <xdr:rowOff>103491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GrpSpPr/>
      </xdr:nvGrpSpPr>
      <xdr:grpSpPr>
        <a:xfrm>
          <a:off x="7084788" y="136019266"/>
          <a:ext cx="5887493" cy="2305582"/>
          <a:chOff x="0" y="0"/>
          <a:chExt cx="3032125" cy="1390650"/>
        </a:xfrm>
      </xdr:grpSpPr>
      <xdr:pic>
        <xdr:nvPicPr>
          <xdr:cNvPr id="14" name="Imagen 13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105025" cy="1247775"/>
          </a:xfrm>
          <a:prstGeom prst="rect">
            <a:avLst/>
          </a:prstGeom>
        </xdr:spPr>
      </xdr:pic>
      <xdr:pic>
        <xdr:nvPicPr>
          <xdr:cNvPr id="15" name="Imagen 14" descr="Imagen que contiene Círculo&#10;&#10;Descripción generada automáticamente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47850" y="171450"/>
            <a:ext cx="1184275" cy="12192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</xdr:col>
      <xdr:colOff>285750</xdr:colOff>
      <xdr:row>548</xdr:row>
      <xdr:rowOff>0</xdr:rowOff>
    </xdr:from>
    <xdr:to>
      <xdr:col>5</xdr:col>
      <xdr:colOff>449036</xdr:colOff>
      <xdr:row>556</xdr:row>
      <xdr:rowOff>171450</xdr:rowOff>
    </xdr:to>
    <xdr:sp macro="" textlink="">
      <xdr:nvSpPr>
        <xdr:cNvPr id="17" name="1 Rectángulo redondeado">
          <a:extLst>
            <a:ext uri="{FF2B5EF4-FFF2-40B4-BE49-F238E27FC236}">
              <a16:creationId xmlns:a16="http://schemas.microsoft.com/office/drawing/2014/main" xmlns="" id="{AB49CD1F-8403-49B0-A1BA-8D17730FDF70}"/>
            </a:ext>
          </a:extLst>
        </xdr:cNvPr>
        <xdr:cNvSpPr/>
      </xdr:nvSpPr>
      <xdr:spPr>
        <a:xfrm>
          <a:off x="1279071" y="104298750"/>
          <a:ext cx="9552215" cy="1695450"/>
        </a:xfrm>
        <a:prstGeom prst="roundRect">
          <a:avLst/>
        </a:prstGeom>
        <a:solidFill>
          <a:schemeClr val="bg1"/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>
              <a:solidFill>
                <a:sysClr val="windowText" lastClr="000000"/>
              </a:solidFill>
            </a:rPr>
            <a:t>   </a:t>
          </a:r>
          <a:r>
            <a:rPr lang="es-DO" sz="1600" b="1" i="1" baseline="0">
              <a:solidFill>
                <a:sysClr val="windowText" lastClr="000000"/>
              </a:solidFill>
            </a:rPr>
            <a:t> </a:t>
          </a:r>
        </a:p>
        <a:p>
          <a:pPr algn="ctr"/>
          <a:r>
            <a:rPr lang="es-DO" sz="1400" b="1" i="1" baseline="0">
              <a:solidFill>
                <a:sysClr val="windowText" lastClr="000000"/>
              </a:solidFill>
            </a:rPr>
            <a:t>                  CUENTA SUPERVISION DE OBRAS</a:t>
          </a:r>
        </a:p>
        <a:p>
          <a:pPr algn="ctr"/>
          <a:r>
            <a:rPr lang="es-DO" sz="1400" b="1" i="1" baseline="0">
              <a:solidFill>
                <a:sysClr val="windowText" lastClr="000000"/>
              </a:solidFill>
            </a:rPr>
            <a:t>              NO.010-237347-7</a:t>
          </a:r>
        </a:p>
        <a:p>
          <a:pPr algn="ctr"/>
          <a:r>
            <a:rPr lang="es-DO" sz="1400" b="1" i="1" baseline="0">
              <a:solidFill>
                <a:sysClr val="windowText" lastClr="000000"/>
              </a:solidFill>
            </a:rPr>
            <a:t>              Relacion Depositos </a:t>
          </a:r>
        </a:p>
        <a:p>
          <a:pPr algn="ctr"/>
          <a:r>
            <a:rPr lang="es-DO" sz="1400" b="1" i="1" baseline="0">
              <a:solidFill>
                <a:sysClr val="windowText" lastClr="000000"/>
              </a:solidFill>
            </a:rPr>
            <a:t>              Al 31 de julio  2025  </a:t>
          </a:r>
        </a:p>
        <a:p>
          <a:pPr algn="ctr"/>
          <a:r>
            <a:rPr lang="es-DO" sz="1400" b="1" i="1" baseline="0">
              <a:solidFill>
                <a:sysClr val="windowText" lastClr="000000"/>
              </a:solidFill>
            </a:rPr>
            <a:t>       USD/RD$</a:t>
          </a:r>
        </a:p>
        <a:p>
          <a:pPr algn="ctr"/>
          <a:endParaRPr lang="es-DO" sz="1600" b="1" i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</xdr:col>
      <xdr:colOff>340178</xdr:colOff>
      <xdr:row>549</xdr:row>
      <xdr:rowOff>95250</xdr:rowOff>
    </xdr:from>
    <xdr:to>
      <xdr:col>2</xdr:col>
      <xdr:colOff>1787978</xdr:colOff>
      <xdr:row>555</xdr:row>
      <xdr:rowOff>171450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xmlns="" id="{F0AF225F-D69D-437D-B012-1F53477D107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214" y="104638929"/>
          <a:ext cx="1447800" cy="1219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81</xdr:row>
      <xdr:rowOff>0</xdr:rowOff>
    </xdr:from>
    <xdr:ext cx="304800" cy="304800"/>
    <xdr:sp macro="" textlink="">
      <xdr:nvSpPr>
        <xdr:cNvPr id="2" name="AutoShape 1" descr="data:image/png;base64,iVBORw0KGgoAAAANSUhEUgAAAccAAADDCAYAAAD3GtoQAAAQAElEQVR4Aez9B4Al13XfCf9uVb0cOsfpmZ6cE3JOBAHmIFEUJYoKlLSy19b62/WnXe/a62+9jms5ryTLli2KSswUMwkSIHIOg8k5d0/n9HKq8P3vG4AAKIIEhgAIUF1T9716VTeee875n/BejxMtH29aCoRhGIXhxeL7flSr1aJqtRq1Wq3Ifg6C4E079+WJLVNgmQLLFHgrU8Bh+XhLUMBxHOLxOLFYrD1fYwzGmPb18ssyBZYp8NalQKSp/6gSqoJOflBR8+XzdaDAMji+DkR9vbo0xuC6brsYY14AR5aPZQosU+CNpoC8Ip4vCvAQCMHCMCQKWkR+Q6WF/ewHEX4rUPFp+hHVVsRiI2C6FTLdDBiv+RwqNXlisc5jS02enK9wsNhgz2KDJxbq3D9d47uTNR6ea/DIfJ1nZkscVf1jlRbnmiHzfpO5VpMFv0WhVacVNgiiJiEtFGEi8MHOrRUFNFVaUUSgp2Hko7jU99YQ6b4tbzQd36zjOW/WiS3Pizb4GXMRBI356+8sH8sUWKbAm4MCculMEFoUIgoDgU9Ey0BDgFMWaE5GhmO68YTA7Z7xMl85W+avzlf4ynid+2ZbPDDT4gtHK/z+YwX+0xMF/uJUkz85WuaP9pX4Dw9N8G/vPcu/f2iK//jIPJ88FvJnpyP+45NFfvfRRf7r4Ra/v6/Gfz3i8+3ZGCfLMU6VPc5UXGZDh6ojMIxCnNDHCxq4QQ1HgOr4IUZze3MQ8M03i2VwfPPtyfKM/mZSYHnVb2EKRAp4NiIoCwTniXGqGWdvxePx+ZCvn1jkc0cK/PmBJf5kzzR3jdXYV03w5FzEt08u8dj5AtPyHgM3Tl2e5Ox8iVPn5igV6nSlU6wZ6GGkp4ONI32sHeomcFMcPjXDibE5Tk4s8a39kzwz1eTgksNnD8zzhyeL/N6xRf6fPRN88kSReyZbPDwfccCCpp9gPIgzF8aomRiRjO63MNlf16kvg+PrSt7lzpcpsEyBtz4FhHq8uIANP8opRBFTWvK+ZhU2PVJt8fhClbvHC3z5dIXPHW/xmSNVPntwkXuOLrJvrMrZJVioxWlWfBItn0GB38psitUxeNuw4e9ck+Yfv30F//sNQ/yvV/Xy97bH+Z3L0/yTm/v5/+yI8/e2xvg7O1z+4S19/PN3j/L/u3Mlv3R1D+/alOaWFRGbOh0KpTjTizGOnq1x974C//2JJf7do/P8348t8K/2FPjDIyW+LoDeXwlZVMi1rkUo2ntxhZHdLfvyfLGf/2YW52/mspdXvUyBtwYFLiph+SXSxM9fvzVm/taepYWGUKAXKGEXhjWBYeW50sDXvbpCkgvKG54otrh/osbXztb59jjcfcFTiDTBU9MNxoslHCdkOGW4dsjlY7vy/O+39vEPrk3z9wV4//jKLv7JVV383S05Pjya4Za+JFd0p9jcnWAo65JLSD2HhlBh2ogWvsKimBZDXsAGPd+Uc9mWN3x0TZ6ProrziyMev7Ojg392WYp/fE2O/+NtK/iVq3LctMawtT9Jfa7E3HSL4xNxPn+oxX86UuZ3j9b4xKkaTy/5TCt/Wag1qDSb1MMm9p+PTytqtUugYPFbe1df3exF/VfXYLn2MgWWKbBMgZ96CsgYERpqmUbwEKMRutRbLosNlxNln0dnq9w/1+Q7Ew3umw45XIUzxQITM1NQLrI7UeND/S1+c3OSf3DLCH/rqmHuXJVle2eCnEKZhVrAiYUmj43XuGu8yRfGAv7yVJP/tr/If9hb5J8/U+T/lLf3T54q8E+fqfMPHyrzv99f5P96os7/82SBf7+nyH8+XOcTJwO+PBbyTbV/YNLnaDWi4gR0xUOu7Y3zQYHub+3I879dneH33zPE37myk+sGHYZSMD/b4JmxFl8+ssR/3jPDp6cjvjpnuH864HRR/TQdwiBQXhLcyChnafibdCyD49+k3V5e6zIFlinwiihgYcCYiFC1G5HDkh/jVM3l4SmfLypM+qmnJ3l8Ut6hgHJxfgEzN8VlWfjIrkF+7ao+PnrlCm7aOEB3NsFCy/DobJPPKPf4iQOz/KfHL/Cv7h3jX9x9nn9191l+7/6z/NmjZ/jSM2Pce3CWE2cXKM0t4NQrpAXNTr1GrFUjETaIqhVOzTfYN1nj8dNLfPfQDH/65AX+4JHz/PO7T/HP7pvg3zy6wB88U+W/7fX5xkk4OgszCqHGknBlL/y6QrX/27VZ/sHuPHeMGHmqHpE81H3nq3xb4eC7J3zumhDgXgh4cslwvuFQ0/OoHXgVQX76z/YKl8GxTYbll2UKLFPgbxoFng9T23f7k4YwCqT+A9C7vW4qF7fQgCMz8hJPzXHP+SIPTdY5shCj0MjgKlG3Lu3wwc098gxX8aF1fVzRGaNHoc/JYoMHLjT4i0Ml/uNjs/zhfZN8+fEF9pwJWayl6M3l2L2qm3fsHOI3bxzhH75thH925yr+7fvX8W/euYZ/8/Y1/O7bV/NPrh/gX946qOsVKsP869uH+Q/vXMF/uHOY3729n396ay9/76Z+fuPGFbz/8hGuHO0h6cQ4NV3hO8dm+M+PTfB/3zvNv3xwht/bW+Czh4ocXmgRd0O2dMKvbE3wPyln+as7etnl+PQ7Ea3Q4fGZBp86tsgnDy3xjfNlDhWbTDd8KgonB2GoUO/FEoWBgFUmhELQIt5PFQstg+NP1XYuL+anjQLGmL/2k56ftjX+JNcTKXwaWmWv8KEfKMsW1Kn6TRabLU6UIr5yus4f7q3yhdMR+2daVJsN1nUafnZrF7+4OccH1mbY3R2n0ox4YKLOnyuP9x+erfD7+4p89uA8e8bKGGLcsDrLx6/pEpB18k/e3s2/u6OH3721m//ruk5+dWOGt49kuFp5wW1dHqvzrnKOHgNpl76kUXHoS9lrWxxWK4e5PuuwVSHaK3pTvH84xcfXpvk/Lsvzj6+0X97J8H/emuN/uznPb17TwY2r02RF5OOnSnz+8AL/5WCJT5+L+OODMzx4ssZiMVDuEn5zd5p/fG2ej2+Mc2O3y8pEgrNzosHxIn90tMofH69x/3Sd8bpPtRXg+4HCrj6hrxKEWFpqmJ+acxkc3+JbuTz9ZQosU+DHo4D961PGcWlGcc6XPZ6aDXhwlnYu8OEzS8wvlck7hpXK492xKsXHLs9xy1pIxQKOFgL+6kSD//zkPP9N4c0nTs4TlppcJZD75W05/r/X9/APb5ZneV0/79vazTWDcUaTEUljv/Lz4837B7V2cehyY/IK07xtZY6PbMnzP17Txf8m7/Mfv22Ij18xwI6+DEuFkMfONPnjJ2b5w0dn+NSRKvfOwWwlYjDl8aENGf7W1iTvXxdna85lcrLEXYfm+ILA9EtnmzxTUl3foSXgD0W7UOuJfspcR+cHEXj53jIFlimwTIGfVgpYJf58sdHARsunXG9yXqD20HiZ755c4jtHFnji5DRZt8UHd/TxS5d185HLB9nan2Wm6vP1MwU+Ic/r86fnebZYJZPxecfmBB+/vo+/e0s/H9vdxTvWZLimL8amdMig65PHJxGFuPJWL9I2uvj2kld7T+W5Orp6ydPnP9j50wYjW+PiJ/vMEGIUFjYKd9r3hK57nIA16YDL+z0+vCnNr2/RPLck+f9cO8iHdg8wnDUcGlvgi/sX+MOnZvjKkSVOLTZJJ2N8aEuO37h8gI9s6+bqFSlaLbj3RIHPHSnx7bECJ+oNljTXwIBR4Xtz4i1/LIPjW34Llxfw1qfACyuwoalXW15ovXz1/RT4floGCp/an0YEAg1fQFVSeHBsqcHpxRpTTZ+aFyObzxETuGzqdPlZgcfb1mYFLhELSxWeOFfmq8cqfPtkg/OzytF5cd6zpoO/e8UKfmvHCO8cyrEt4Sjv6AsIAwGhZmRcYYZLFHmCLo/AeLoWoGl8Oz+E0FGgzwrvRu3i61ZAoOe2hHquG0R6byp82VDer6H3puYYBL4eKbyp9di8qSoJpPRZuUPfcdpjhXZc5REjDAkhWI8Hm/Jwu8Ktv7I9y9+6foiPXLWCK1fmWSTONw9N8fsPXeAv9i5pjRU6lIt8x+okv7Grg3ePxFmZcBmbq/LwZJFH5yrs0fWZsk+hFRFoTlHoE2nukUDz+SIqvOVO5y034+UJL1NgmQLLFLgEClhF7Ss/Fkhp1wQqRQHjOQHjfuXRxloe9chlOOlwm4Dgo5d38ctXDbGqM86R+SZfOF7lzw8WuffMPIRN3r5WubkruvnY1hx3rIizIeeQ9SAmHFSUEdoA6BKhw6gImIw+2CLkoC6gKwgQ6yH2Y/tF01KYEqp61tQHC96qgvASC4z2elzz3TvX4FTNZ7wVcr4RUdUDW0fIi5oh7EQYhdF9owdGszACSiOQtsXRBB3j4DoOKc9lVcrhjiEPG0b9n6/K85ErhxjoSHJgpsgfKEf56cOzHJ1r0hWPccdogl/f3cH71qcZyeU5OgnfUl72S+d9HpxuMq4F1QTcocZ9vli622v7binxVinOW2Wiy/NcpsAyBZYp8ONRwBA4HsWWYbIkYCm2qMqTcgQQKaFKj96Hkx6jGcOqPNT8Jk9NlPna0TkePV8iE/O4Y2MvH93Zy4c35bh5KM3qrEPKFeoBL56bI4BzBE6RQKL1XPEjI6Az1JWrOyaweXyszHi5ha/mFj8DzWWsAfsKEWN1g68+XBU9VtcBLSHr0+cX+dOnx3lqusz+xQZfPl7k0KKe+a6w0WHaNxwow97FFidrEVPy5mpaW0tjR/IeDS9V+Ra00GGMIe46bOuA923M8Xeu7edXFEruScTZf6HAZ08s8cXzTfbPtchmPN69Ps97R5KslzFRrTR5UiHWrxxf4utnG+wvGhZ82vNX11pz2C72+q1UnLfSZJfnukyBZQosU+CVUsCCihwz+U22RYQvkJhqBBxdKMorKjFW8Qnl6nXnEnQoL7c25zLSEeNcIeQbJ+t8Zt8CRyYrbOjy+NXdnfzWVb28S3nELXmXbmnOuAZo5w/bYUT/uXFovzcERksafFpu3LlymQPzS5woVlgS2BWFhk+fm+eb+8Y4oZCkDZWiMGQtDNk7VeLL+y7w+JkFivLCbGfCLaBFS3WOqv7JyRJp3cm7hiMCrvtOzTGncWabAfep3Zf3T/PE+AKH5qs8eXaJkzM1fHUSmRaRCagFAn4V60Fbb84WC862xExE3vhsyBnevTrH7+zu46OXrWKwK86hmQqfFk2+cnCWC0WfNfKq3yMgfb+A8vJ8SLVY4y6bhz26yEOzDS5Um20PGY3tqGjKoD1ov78FXrTFb4FZLk9xmQLLFFimwCuggFX0Ly5NgVEgUGko1zirUOT5WoPxSpVMLk1aCjvW8hnOOKzqzzEr1Hh4rMRfHV7igTNVavUmuwcS/MzWHt4zmmJjOqDDhMTa3pcnb8gDeWN2WhFCQo0TqTR140ylxbfOLPGdcyX2XCgJ8Cb5/L5pzi5WcWOQSscpBgnmG0agmMn7RQAAEABJREFUFyGsYl7zOzRR4tGTC3z3wIRCmTUq6lYnwlrVg0IjJJdOsjadYH0uSTKe5JAA9UipyWMC8vv3j5NrRrxzQze7+rMcOL3A1/ZNsCTwDDVKSSHPJy9UeVSloLVHmredcyTQEqmUM3QxeFgwiwlIV2QD3j6a4dc39/LBNd1kki7Pynv9yrEiD03WBLQ+146k+cWdPbxNhkPKabF/vMQ39PybY1UOFAMKPqKVLAmNjR1ERcOJSm/G84U5LYPjC7RYvlqmwE+cAsYYjHmh/KAJGfPCc2PMD6qyfE8UMES48rgqyi2eKsGD56sstGKks10ocspoNsZq5QrjcY89ky0+c6jMF44sMbFYbiv8j13ez9tWpxlKOLjG0b7EMQrLGmMEHupbQIgUvx95NASZAabtGIXS/DZc+m2FYx85XcQkuwkT3Zxb9CkqBCl8ERh3kkrlmZB7WWy0aLpwcrGmOnWcdBdH51sKVZaZEWBacI/UtxxD7N91zXkOWZWE7sWU2zxbUd5PL18+OC+v12Xbyk5GExE9CYdmqouTCh9X5K1GAr1FIfdX9l7gs49PMlEJiLSWemSYkZc6K+CV84odCxxQfWMEwKoznDDcMOTy68qzvnvbAGGzwV2HF/n8wRJ7p+p4nvKRGzr51StWcE1/mqWFKl85UuZT+xd4dKrGjC8jQPMNQTTSCJZ2un4zn86beXLLc1umwDIFlilwqRQII1hs+hyYqbJv3ufkQoOlhTLJZkhn3CGt3NmscnvfPlnkL/dMsufcgkKoWT6ye4gPbu5ie2+OnJcQTKij75+EADASjDQFHJMCmVNLdeaEXr4AwNP9lZ0J1vR3UBPgXCjUaAU+GY2ZUBjXKl1PKGE904lClUWFeucETsenS+TTjsAtS+i6AseS5lynLo/LenZNeXot3ycZi1PCZbIakNB1f18nirCytFRpf8mmT2N7jqHuIzD2qdbrcthCzYy253lBrpwtS4FLQZ7vs8p/fu7QFA/Jaw0s0b5/rfpstN60PM+tWcMHNnbyy5f1c+VwllOTBT731Dj3na5TaxquXpHho1f08rPKyw4nY+w/u8SXBaKPzjSZCaCuWdi1CCHV65v7tPv05p7h8uxejgLL95cpsEyB76eAlDhyf1p6t57Rd8d97jtXpSFP5fLVGUayDpt70gwoz3i20OCLRyo8fGKOfCLgg9vz/NrOPLeMpOiPu9gvwzjqy1FfKBfnqw/bry2BwpG+E1LSsz0TiwpdnuWx03PMCLAslA7FQnb0pZTnhLsOTPPk2ZI8tZDzpRbz9UBgGVKr1phcKjFWDTk4UWFOnuOVK7u5Y32WrUMpqs0m48UGNXl9FtpC5TY75BH6MYenZ0s8cH5OIBrxsU1dfGxbF+/e2MnKRFV919sgdEHe58xcgb7OLAnPKCwbcXK6ypjGOTNf4fB0g6dmfT67Z5ZPC+Cema3jC+yFqRRkQChtePGbsFojAnwjYHNDQ0Zr39Dh8bObs/zSlb0Md6fZoxDq109V2b/UIisvs/2N38vy7FyR5exsi4dOVTg432SspnWLppH6sFtnaWXf34zFeTNOanlOyxRYpsAyBV4JBawX8uJif/dnvbQL5SaPXKiwTyCixJzA0GNNl2HzijwNKednJ6o8JNA8v1hny2CGX7lqBT+3vZcNeZeUgNBVcVSwSly5t1DAWJX3d6FcFWBVsKHIQGARqK+FWovHzpcUYlzk3rNlLih3GQlMhvIeXSkHpR9JpFJU5fnde3yGe07PM1aukxPQpd2IeQHRjPodSEdsFOhc1pvg57f38JHtHWzojpGUF2gUPk3HDLdt6uTq1VkapTJho85VK5PcMhhja8Zw85oOAb/DhWqDo+WQAxNFevNxbtk2TGcsYkre6QXlJmPJJMVWiwdPLPEtAdrTFxpUqzCYjtNyHBYExg+NFblH988JzOtaY6Ccbag1RZoL8motbbrl/t60MsMvXDHEZcMxxuS5fu1IgYfOlLH/afOOXpd3bexgp4yEOdH5m4cX+MqxAocKLew3aCP1+/zevZK9fqPrOG/0gMvjLVNgmQIvosCPuDTGYMxLy49o8jf2sfVC6nqRTmfPhSVK8rS2jGTY3u2wMg5d8RQTxZDPH5/jL/fPoAgr79razQd2DrBLgNTRBkNH9HawGGBMSEu0Lyv0WA8ieWQB52fmOXphhqIALVIe0lXFZCJJmOvlSNXjK4dm+PbpEhdaDpmUR5/AdlB937S5h/fsHKI/m2BmoUKgnN2tG7v52csGuVw5upvW9On5KBu6kvTH4KbVnfyM6l85nCEnUDQ45BIJrl4zyM9t6uQXBXgf27GKd4wk6VB9V8A10p3huq2jpNMJLiw1dKfBu68Y5HrVcTT/gxeKDPdmuXlrL8O5CKImA/Kk+1ekGRpOsbUzpixjyLjQ/LtHxjk9W9WaQ8pyJcfLATMN8LXeyIZeRZfAddDJKoWC71ib406VXFDj4WNzfOtEjdmKYftAhg/vEkD2Rxwfm+Zrynd++0yNMxVHRkqkOYagcO3Foss30em8ieayPJVlCixTYJkCl0wBG/2brjvce7rCoTmfPoVON2Qcdg9k6RVQjRVbfONYlfuOzStHF3KLlPktI3HWKY+WFDDa9s8PLuigIUAaF9o+OV7iyFQRjEtSQChnCpsrbPohgYoRSI4KdLYJyEry2r4jgHzozCLFRpMR5TV3yYO6stfhPevyfOzKEd6/cwW3bezlvdt6uV33NuYcVmuetm7OiUiEAUnBRsY1JPRu0KHJyVEjrTnk3YDeNPQkIzIK7Rr0TxPWUOwa6eG6vhy7ujLcqTFuWpmiNw7tfGW1znqNdf2qFO/e2c8HLh9k51CC4XTAtVuG2dCXJpLXuH+6zFy1ySaB+grRcL7q860jc9xzcolFhYRN5LRThoHmZC8SmsNAmjYIf1Ae72r187Rodu+pErPVlvqJ8d4tndywtpNkPMbxhUhh4YBTCieXArBeue1Hq3xTnc6bajavYjLWHW/IGiq3IppipijyQaEPez9UKCRC3PIq+luuukyBZQq89Shg9XMQhDQl7mOVkCfOV3j6TEn5tSR516NLOiGtHN25us83Ti9xdKrCzu4ePn7ZCm4eARsajNlOBDBERopa+kR91QKjfJvDuJDwIYVCHzk5J28RBrs7SKaznF2oUm6F+AoNhn6DnZ3wMZv329JHj0KYhUqVuONwg8DqZzcPsVuAMZyEjTmFdgVQK+IRHU4g8As1bEig8GpoIo1vx3WphJ48NoeFulHOMZRGQ4BuEHZS1TwXGob5BhR8o7UiGI+w+dGYCcmrr4Gsx3DWxf4cI5A/mIrFuGZdP6vyMbb2JnnfjkGulIt6YXoJpufZlUuRU65wouTz2IlZhnrz7JZH6WjkE1rrg6dneejkLDYHKjI/t3aDK6A0qmOISAnMN/ckeffmLi6Xx36h0OTRUwXOLvkM5BO8Z1s3N6/vxIng6ckGd483OVyIqGgN2ibpb54rqqDLn/Tp/KQncKnjNyUQJ5RQfvB4hUOTTUoNnyBoibn0LoZt8/uldr7cbpkCyxR4U1LAGr8vLSg8F3JGivjusxWO2x+nD2XYKU9tdc6lK5vhhJTzN48ucny6zk3Kjf387h6uHIqTNSEoZNruTwo+VCn7AacKdQ7Ke1pSPLE77pBNxzlb8Dk2WyOpOGJfOikPymdC9RqqH6PO6nTEVX1J3ru5Q/nLfu5c38WGfJL1yvmt74jTJeBxjAGBsFW6Vj+VfIelJjRl5EcCvEjPF+tNHjk/zz1jJe46u6Sc4DyTCnOGamqL9db2LDT52okqf3V8nq+eXOSsQqgteWB1AfqUQHNWYGOB235xCIFWTMiTUftB5UBtjnMo6bK1K0GPCUgrRLquK84qgXZTnTw2WWJK/V8+3E13yjBjfxeqOZmOLAuyQE4KrI9XmhyeKlGRY2IEjkSuwNkVEDskZRBs6kzyMxu7uHFllkXVvUcAeWihwVAuwR3ylNdl4LzGefBkkftOF9s/NalrHpHymkivS4lr2j95gHR4ix5VMdb+sSafe7TA5x5vsGcsbFtS4jNcMYn5ydP2LUrZ5WkvU+CtQ4FAgj5eifiuQqWnZsuMdie5eW0H167KkfEMhxYCvnqkwMmZOtevzPHBbXm29zsIq6SDXcEhhNIXTSn5GSn/fQLFh04vcHBGnmGjxUDaY+NgB7UWPHl6kbmaQ08mQT7uUqo3cDyXrlS8/TnuGEZySa4a6ma9wCQuF8moOEgZSfnXpJwmGwHjCnKdbbg8fL7GQ/Jy56pgBNJairwon6fOzPHnj07wyUen2DdZbXuOkUAVgSca46Exv/3Hz785VuRT+2d5RO9LAsTTxSbfEh2+eGiBb50ocmIxwo8iIhPiY7TeQF5bIG8vIm4QkLncLhB//2Wr2nSrK496cLrGQEeOHVpzqBDrhVKN/qRh56peGSEeRxcDjsmTnFZRtyjqTFFjW0xzI4OjcWKa52DK4cbRDNevzlOXF/3A0TmOzLQYTCcEkBmuHYnh+nX2np3jsfEKE+rI/j1Z6z2rG34ix/cN6nzf57fMR1dM5ypUsNRI8vTJkK89XeXxcw2FISASoxtt0ltmMcsTXabAMgUuiQLz9ZC7T5bYpzxWVy7GxiyMJiEmD++J8RpfPDjPVKHKzeu6eM/6LMNyoVLKkUlLCDQsbEXSF4a5is9D58t8du8SB89V6Mom6VNYMuP4DCkUmUqmOCbP88BsVR5UQCaVVInRKS9s22Anq3tytHWSEC5moKVc5EylwZS8rrJAsSqQOluuc8+pBb58vMRXTtf41L55vnNolpnnPEPrwebSKVZ091JYbLG04LOtt5P+TBxXffLcUVG/WaH75WsH6VeId99sg3EB+57JAp956ix/8vAFvrCvqLxrpLCry7G5VjuMeVL9We/SjmOMwRHQDopWa2VQZHWddV2uHu7k9rWddCcdjs7Xma0jLzPDukwMBOCnp4uUfZ81K7rxYi4Hiw3uG5/nbLFG8CKdq+7JeYbLB1NYY6WlffrWkQUeny7Q2+HwMzu6uV3hV1TxybEKD4nmxxeblIWMISGR/vETPpyf8PiXPHzKi1jb57Km16O7w0UGD/ccavDYOZ+FVkNWko/9VlUgxgzD6JLH+altqFBLFAZE0cUS2s8S4FC0er5ENjytz7r9U0uG5YW9tShgJTmQGrYKfr4Fzyq8N1VttJX15UMpNnTFSCRc9s81+NqxIs1qlTvXZXnPuhQrUxFG+bcIeYzGkQqWvhff2/+d4+hUgdNy4SaVcxtbKlOuVkgJgBIywlfm4ly2todcZ4LjMwucnS3SIXAc6UgjrJVn5dGrMV31FUpYmur55EJNXtwcnz8yzdePL/HsbJMjRV+eYpGv753hrgNz7BurclohzIV6gC+QMJpTzouxe7SLdUOJtl5bISDJxg3CLiw+WoVdr5fIZhqsUGg0ZVpMFmrYvxl7XAI/tiUAABAASURBVF7vuYW6wKtJRoDe0eUyWYv43FMz/LdHJviTx6fYN9NQEDgCWmhIvapHjetq3h1aw3vW57hNoU9XIdf5UoW85zEkYOzykLcZ4NfrrJQRMtLpMlttao3zfPnQtELXFeU+A+kTAZvcyEgFAVxO7S4fznHLhgHtGtx3ZpanpsryWuHmlfIg5VmWmgH3ni3yqGg0JhCtS+8gWkqJqwvNVacm/IafoswbPuZrMqCHwW7Q2u6QFf2GHRszeG6cBw+UeHKsTkEED0TgUIQOtFFWmF6Tgd8UnfyYk5AgWLpEAkfFlMSDIVVZuhMKyxydrHBCAlSohXoUoBeWafdj0nu5+WtGgdDKtPh3oeHz8HiBE8ppbR3Ncd2wx9YOj0zM4cBcna8dnqZcq/Gzmzu5U57QQMIRJEYKX2oqkYr0RygvJVCpmRDjBlwlZf2e7XnSnTGemSoqfNiSwvfoiXvcsCrDe+XtbB9IsUp5xDXK3/UlYvIWXRUP23ugpKDtsyrds3eqwmMXGvLYmnxJYc4v7J3j2QtNJosBE4s15lUajSYz8iynlNts+eA4jgDIMCpjf/twglW9CQG0h+e46t+ogGscWmGWqWLE4wqdntFaVwmsWsp9jsnz6uzo5bbN/dwuY2BzV4gN5e6ZqGoeNb5+eLYNjk31FEr2C42Ic1VYsmPLNdVJ1vPpkRGR1ofdPSnRNE7KDelIwqouh53DebZ1ZaQWfPZPVTksgE97eXqzKZkEll4+gQxuVDxHdHWM+vS4fCjJezbm6RP4P3RikYfPFsi5EbetyXG5cpMxeeoTkcexQoAcdK3REEl3qzN0odLeNN7Iw3kjB3stx7IKOx2PGOr0iBohIxm4fUuCdFTngQMRe5WDXFIMPZTlZ17LgX8K+nqezULjUvNdLigk9dixgC8/UeMT9yzxl/ctcFj5kIZyDu3lPt+g/WH5ZZkCPzkKmMhQDxweG1vkkdMzxLIZslKyvfLykvE4x5ZC7jq+xLTCfW9fl5fi7aRTwOjIi0GAaPNvTSndUiviQiVg/3RFucMmWwfzXDGY4O1r87x9wxCVusP9x+YZL0nBC5CG04ZbhrPcuaaHy0Zy9MpllPgQSvnbMifv7+BshbPlBvNBqHCmz8beLO/dOMywdNR4oUi9FdKVlY5KuawdyrB9dZYBAY6dmzBfszMYAxaYLl/RyW0bulkhELZ/kMBw8R86rlzdyfbuNP2Bz03runn/tn66vQjHgc6unAA1juO5NESrKeUMjWiU6e6k0fSJqZ9I4DjdiHGv8p1f2z/NYeVjmzYVJUCLcPXPIe3ACnnGffkEwkn60i63ysi4fU2HwNJl33STR8+WGOrI8L7NPQzl0hxairhvss7DAuzjjYiSjIVAC7I074jL+BBA3ra2F7fZ4uHjE+wTvToySd422sEVvTF85XiPzDY4VgpRV2ibBbiRsDHSqt/4UyR44wd9LUaU8UjC9dvgGDQC5mbrjPY63CjLr9V0eHivrBplvqtS8LJBMD8Z+r4WS319+hBBSi3Yd8Hnq8+U+epTDR496vHkUcODTxU4KZOyLm9SrIk4lLZueX1m8je21+WFv3oKWCA6VWrw2ERR+akUHVL0vUTYH8JPyIv82vECM1WfO7cN8C4p7b5EhCelLwwD4yhK4qCIK3tmS3x3rMBf7J3luwcnaEkTJx2H/oTLTStybOrLcE7h01NzNXwpm6QJyJqQjK4TAh0LZrUgoKxSVTlfbnH3qUW+o5ziYXl1hSYkjaFPIckBlcF8jN0rkgK8Tm5an+dntuX5jev6+aUrhtg9kCbl8b0joXa7BNa3CYzszzEcyer3BNDAO1cbPr67i1/b3c2vXt7F7sEMoxmPt23q5IbROH6zxqJotOQ7nFTYuRI0FRLOk1E+MxbzmG8G3H92ni8cmeOrB6Y5JC/XfrM1DFvMS5cuCaRCrdVzAnmy4GjNfQL0a1d1sLEjzqRCt3cdnmN8qcH1MibWKbX12HiJv9y3xJePVvnOWJNHJqucWapQkUcbSoFEKkltwi55o2+XZ+vFEzx0qshpAeSgDI3tAke31eKQIlc2hzpRa1ETkSPRwhJGU7Bvb2h5y4IjIrTyvQwo9t2VCpV0b9FoRVy2Js3tOxKU61Lyh6tKogfUBZCRBCRUKCGU1Rj+JCj9hm7rDxhMa44ss7XXD0qv8NRJCfSzdY5NtRgcDNm+IaZEfEAiapGOSygcWRRqZ35Ad8u3linwhlBALGhDa4Hijr5493y5LuVbZkYhuJGOBGulBDb0ZKmEEV8/WeC4coc3rMry7rUpehOB1IRpF72qG4dJ5bQeVSjwyGxNuUmHmOtxcKLMuVJAXa5gIAAdyLjcNJrnOvXTnQjla6E+PJCijgRUdXlZ58oRD8hz+vrRAgfledl2C1V4+ESFExM16g3DUxeqfEHgc07hzi29ca7oc3nb6hy/tKOP20fS3Loiw3s39LG5NyVD3/D8IdVGR9yhN+nIS3M0tlXTF58bDH1xw2jOY11nXBEzj4xcuwEJ7Ls3DfDru3r4rauHeK+85o2qt70/zQaNvTJR48ZtgyREs4cEZHefXKDkxqgIMOuhr6EjFloOnzte4RsKe56T51yJjLzGCEdh3aTrKLzstj3PkgDPjQVcMZJgq0DtxHydbx+cxC8tao1xrhtI0uP4nJopcWquQl17E+JgTAzrxd8gkL1zUz9BSznIEwWOLLUYyKW4vC9Oh2lwVOHaBydaHNWeFNS2hXVvIJIuer7wBhzOGzDG6zOEUbcRdKZhuBtKpSYzCwFZz+Gq9TG2b8owsxjyyP4qZxYDFHmV1XiRwHpV479ZZ6h0uM3BKpLEBSUZHjoR8dCRJi0ZDtdvlZBeLkWTreNViwqnJBjtT5KU4kGMaUnN8rFMgZ8UBUKw6tv+n4TPXljkjJRmr8J4uwbjrO/y8GKGk4tVDlwosGUwwy2r0gzEQ4y8HxwLaipSzr6U/ZFCk+8eXeCQ8oHxWIr1gzmWoiSPTvo8MN5gvyJQVYVFLZhZz3OLcoyuQcCqF4z8n4h5eTX2d5AHZmqMlXwqSt/0pB1W92Wx+cZiucr24Qwb+hMkabFZfdy4tluAlmAkG2dXb4aBdEyg5tAVc0lqAOEuzx/GGIxjcIyj4qm4GKN7zxXPiSsP6Qi4jIrWr7pJFZsbHZULurM7xcbOJD0xh+tGugSYA/zi+pS8zR5WZT2mZstkc3lGOmPkM3ESAlH7w/4Diy2+fKrKXedq3HeuopBzA1/gFBpPutPB2H8ymEfk/X1g1yDv29JDZ9zF/kwmUsj43Zt7+aDyinfKQ76qL42jf9MLJZqBwTEuruboug49SYfrV6S5ZiSnkHbIs1M1bBTrssF0e++olHjo+AIPj9eZqIW0ZJBAxBt9OG/0gK/VeJZUkQiWikeskFtvN2d8skmxigASrl7vsWNlhuk5n0dP1rmgRHhTwhHaCcgCRW3t5d+UIh5HkR9Ozvrce6DIMyeq5FLKI+xIcvNml7yE9OzpWtua27G5k2GBo+e6iGTIUP6bQqbldb7pKBARmoiSmPCAgGuyZgSIaXb3pdjWl8NIOR9VOPV8scllAsZ3buphUAo/ilypck+rMSoXT3uVSXgMdiQZFxB8cf8cT9ifZrhxnlKe7IsHZnns1DyFWhNFKemWN5aMxYnUXPpdAG1o4TIjQTozU6ZDQHT9+g7Vc5kr1xjocBWOdUh7TbZLfn5ldy+/cdUQP7e1i01daVICajsrTUw9vjFndyyUN+dxszzW3b0uG5IRd8or/tC2bnb3x+n1W20D+ajQ8S4B0nSpSsXL8OR4TWHPJemMsP1n9Ooigu8aPDdiSOC2uzvHmo4Mgk1yXsTGoZz0bS/dMZe4lGx3MsG2gTxre7IkHQdjXMDugH015LRvVwynuW5lmnqtwTMXihRbhp0yVq5R7jfWanB0usHxpQD7Uxirh3iDD+cNHu+1G07UMiJ6XPy/Uu54NhFnbKrOgqxKTyHUkZzP9dtirFiZ4rDyak8qFzEtpg60yTKD5KILHt9gN/2VLN5OT9P63vxsCDjUzRfu2Xm/UNqSq+e6o8voeyXUlW0biRaRwqkV5WGPjNV4cO8ih8ciVva4vG17nMtHY2JUj5MKYxyW5Tw00sFVu9N0dxoc0RfjEMlafI6vWT6WKfB6UyASs3+viI/tD/3PLtV5/Mw8jXiawaTDlpxHn2R/QmHSrx+ZoOYb3ilPZltXpLSAL3b1MAJIxPvW+1FgSR4eys3B+7Z3c608uenFhsJ+PiNS4LulqLfKw1vZnSQjxY30C1LySLZqAUxXW8zVfClqg/2i39hSjeliHd1mn7zQZ85U6REw3Lmpj2tXdrIy42L/Os7W7pSuY2QlR576tApXy8Ou7/Wmo+3fwpEwDU1NQAY2rLlrKM1V3R63reribRt6yCZdnjm3wN7zVboFasVKxGw5xHeT6FKRtxrHZorKR4Y0Q6N+IpImUog1VDhYYNmRkIHgYJSXjSzB5CEmXIeVMkLs7z8TyOP2Q5HTPlURAYxoMSgv9uqRDEOi1f6xRZ4dK5JRTvTGjf3sHOlkYr7Co2cLnJFjY/egTTO1tUO0i13ga1R+UDfOD7r5Vrgn+uMYD1cWyWhPgtHBFLPFBucWmnLjQ21ewOrekOs3JhjJxnj6rKcSUlAu4KLjGL3plmlnFGlyLymRT6icQPgcyKHwaLvoMxL8i+Dn69IXPgYqlvlA6VVsm0Bt5ys+e8Z8HjrWYLYQsX00w23b02wdcgSMyNt2eOZUjYoa7dqSZ92wR1KhKkcC7QggjTEsH8sUeCMoEFnlp4Ha77rWyWIrkCdTZsb3SEmRD6VgVSpOSwr24EKdaSnRjbk46/IOCSM5sGpYwBbpeUnW8DHltL6h3OBfPLvAg6cLUughtyn8d/1oB1kXkvhcK/3xkW293Ly2R7m+OCa0qtHB/m8cB6crfP7AAl86WeZBGeAnFZ2absKeCyW+uXeaPWeKJBTq3NiZ4FoZl1cMd9Ilq92V3NjMhCs5MioY2oftWY/a1y9+McZgzMXy4vuv5tqYi+2NufjuSD+60pPtd3mucUWDYo4hLblek4nx3k1dXD2cY1ge5i3rc+3PCb/JpuEYNypveaoU8Rd75lUW+NaReU4VWvKeETa1CUzSdRjpiJN2Aw5PLDBWaSDSaB0IPMF1nHb9+WbEeMlnqRFIV+k+hrjarpBuvnEkz1A6rtxvkZMLDfp1z/50pjMRcGKmwp7JOuNCx6b1EqQfidqaktf7cF7vAV6v/o06NjgisUuHBGbrqgSOaXFcVtxiDW1eTIICG/scbtqSIp9OcvhkS8nyAPvXKix5ebMdz00qFAAGWkto2SxsYQRakRjDfmtOPMbzpWXvqQS2vgQ8FJBGAkOjhLkJfAIphqmyw6Onm9jQci2Ms2tjB7dsdVndAwkP9WU4dr7C6bEKo9I6u9Yn6FToxTGisIoxRjQ2bzZKLc/l4CbmAAAQAElEQVTnp5QCRtwm4bUnUr/UJBNPTJTb36jM5/MMJ2BLVxzPczlV9QWcTW5YP8SuvjR6pHYGxLOBrupSpGcrLYEqTNV9nj4/z+f2z3OPwodpz+GdG/JcPhyny2vR7UUMpxy6lX/znouUaGgavs/Z+TKPSD6+eq7BHz8zw1cPLClHllIYNU+3FPm2lSmuXJNRHtElLzTMqniagzHGToX2i2Pa73qVnjLYf7zoMMa86NNrd2mM+n1ubHTtqBgLlq4nQEegFLIu73LbaCe/tLObG1Yk2JQN2T7k0Sl6PDhW57ELdU43Uzwsz/Kxc0UKrUhdRe11eI7HinyCrQqhWn2zUG7IoAipYZiVrX5KOcMn5+t8/fgi3z5W5KwFV2PbhnJsDNbD3NiV5JY1nVq0dJUMjelCjXWdDrdu6CIrI32vQq4H5xsU/YjA6kLLGVqWGryup/O69v4Gdr6232WoK8G5yQZjiyHNUAApyzEVC9k0Yrh5kyEuoj57Rhu9CMofv4Gze6VDRUQS6ECMVVGYaKJsODLtsOdsyCNH6ty9t8o3nq7yDZWvP13Blrv21rj3kM8TZyKOzcGkrNqCjGe9cb4Y8cAxMfeJOpGA8sq1Ca5RLnYgHyo0Ekp9wMSSzzPHKwJSj8s251g96LQtOkS7Vzrr5XrLFHjtKBBZwSWUd9BUp5O1Go9KOZt4jM19CTbK1euSwpxqBpwtllnTFeO2NR30CdRM6KqtAwIAXwp4plxkbG6J4azDnRvSvH9HNz35NM9eqArw6mzuifOzylG+d2OvQp8uwkfs0dJL3YTYPlyBcCadxosnWRAYn5uvsrhUYlN3nA9t7+Pndvbw7i151itN4WpoNX1LnQGRQCqiLxljpbzxVTmHd63vYHXaY9/YAgcmK6RTbtv8Xmg5zFUDgZ+WKBobx8GCbYdotLk3x67hTvpzSYqy3p+Vt/3N43N8TYbIPWNNHjyvvShUcNtE8hF1ibTH6kkACVt6E2wbyjJVbvK0vHP7P49cvzLL5SuyLMjbfGaiwvmyT924RBpbXGKbvq7lTb2dlngvLj+MEj2ZiI2rOijXA47I2ik0xOJicFehx5wXsGulYfv6OHMKve450VIINhIgRFgwCtXxi8ex17r1mp22v5cUeXuaFggIUdAhFOvZb9MuKut9eini2fMhdz9b5zMPlPnv95T55P1F/vKhMp9/uM4XH2pdLA+3+PxDDT51f5U/vbvEH32jwB9+bYk/+U6RLz1W4mvP1PirJ8s8erhE0jFcuy7OlaM+A9k6rj6jOVRlIRyURXx2LmTdSIpda+PkE6KGlEyEec3Wv9zRMgVeKQUiVYwC8SARZcnHAYXVKl6Ske4s6yXjIxlDGZcz8lBo1dne4bVDggnJEOLZsB0OBRtlOTNXZJ9yVgqisK4jxq1rOvjZ7b3KscW5sFhVKNCwszvJ7oEMnTE7ckhJYx8tNHjywhLHZ5ckJhE9UvhpIWe6UeLaFWl+6ao+Prwty3WDcTbmYqxIxchIpozGN0avKrxVjiiGowCoZi294CCnnGsU5lyTTZH2PHYMp7l8NIsvQ6NXa90sWnkyTuZbpv2zmHIb4ELkZDIoEO1Jx2hGRukrKCsMPlV0ODPT0G4GbBmKM5xzcdVG6gerE9EhOwZtI1eNpFk/mOVYIeDwQgv5OlwjgFw50Mm5Yov9M3Vky2O/oKVm7dP2YUv7w2v84rzG/b1m3b3aBSfkIW5UaHWg2+XI+RZn5dO3Am25Yv16pSMVsnvUY6Wen5F79ezZhoA01KZZQbTlNZv6Szqy67AllKBHkcaJBNrKF0ZikJaYaK4Oh6cCvvlskU/et8Af31/nz+9v8I0nIg6eMtQEmGlZdCODabavy3D1lovlio1ptqxJs3oopfBOHE8KY3IOHjso8LynyJ99eYGv3LPISeUSZRvQJcZNxByM6OG0ZxgxIc/ygKw6ZAFeudYw2mWIOS6YizVYPl4vCiz3+7IUMJJJ2Y2Sj1PShA+crdHTkZRnlmQg6RBzDeMVH/tHvUc6MwzIa4kZF6NcmrQ8RrzsSNbaHBxLc64Utv+e6fmqQyruKPwaZ6cUbi4Orvg84SLj0dG1QaLGkcWArxytcN/pCva/wWpg5NlEpBQo7Fa5aUWG92/s5vL+FF2Sp4TG8yQzjuPh6NoYgzE/vPAmOqy8u3b+roNxHNHCJS+k64+73CCQ/Jl1OXZ1JFjhwXVrs6zuSXBUwHXXmRKfPzTDA2MF5luRAAut2yGuPgaSLpf1pbhtdSfrujI05Q32S/9sG8iR8wyOcWhFLmXp51YAdsM9pH8EnFesSMlp8XniXInJcsRoPsaVgwmcqMmeqSInS832z/IQf1gdelGvWsNG/bzGp/Ma9/cT684SfGWfy64NWSq1JgdPllisRrInI0IRPhIQ9WUNl61NkUuHHFKS94Q8Jht+NcrTtXfodZi93UBbjJHQR5Es2kBCGDEtAX/qVIXPPNzgE/dU+dzjPo+d8piZ98VgEZtGErzzyiy/enuOX7ktw0dvTPKR61x+/lrTLh+53uWXbonxa29P8ut3Zvkf3tXJh27pYuPaDohnwcTEiC5B07DnSJPP3F/i68+EnJyLKyxiZCE7PHumxvh0g3VDSTYOp8jEnTbjGsdgjGH5WKbAG00BSQm4UIgcDs42WApidMd81nbGyMc9KlKqC+U6nZ4jxZlVVUdTVAPHafOsxJySvMcWDqvlba5WLvLeE/N8UrnGp5T7mizVyUU11kjhu5bHVYwxauug9CRHFXI9fm6J3kyW4e5OTi3VOFOqKOTXxW3r+tghz6kv6UpGHdToueLo0vy1wlvgkKhjizF2/ujawXGN1mfanuCajMtaeYxXr+pmtUKfJxcb3HNwmokq2C8lPXxiSamfOk0cYZzBVT82TziUduiOB3LuF3CCEhsGUqzIeTLiI5q+y8mFgKcvVJisNBW+BuQ+CpNZKw9/bWecc7M1Hh+vEUhn7uqBjT0x5io1Ds7XmGshPSqNrWfoMMbo9bU/nde+y59MjwaXnLzH7atTDNlNHPM5O+0LCCJCES/Sc/u/ZK8b8NgtC6gmk+XxM2VtDoS8PsRFhwVGvcnQiahrzAmFGZ44HShEWuQv7lvk0UMVSgLKTcNx3nOVQPCWFB+9NcmHbvR4+27DFasdtgzC2q5IiW8xrKyrQZXhDlla3QFrewM2DkWM9hnlBiI8hZ7WKLf4vts6+c0P9PEzN/XSr7zMkfEmX3q4wJ9/d4lvHfHZMwH7zke4XoLd6xL0SfkYYzDmYrFzXi7LFPhJUMCGzQ7Ptzgy1yCR9OhPRAwlxdsRTJYC3YuxtStNh3gVi4bPTdKG6s5WAr51uswD5+vE4zHu2NjHFgHkwTPT/MVTE9x7coa8FPGmnnRbnT/XVG/qnJAobMmrCanJuDxfirj74BRnJ4tcN5rnPdt6WN8VVxBSOsW2UPlpPg0RCcdnTU+MmzZ2kXMCzijnGpORcsXKDPanL7OLNU6Pl/EVjibyX0QOIw8wEua1WC39s7M/RzbmYL+1+ojymJ87MIP9XeUZhUubGifSnlis65HHeq1yj6MyXp5VnvGADKRue2+4k6FMmumqYVYuvv0yoh3Mec4ostevdfmpAUdtA24YYEHjqvVJaqHHvrGWEsgGC1DGhl5EvVwcdqxKsm4gydnpOnvOtig0I21PAArHhJKwSPUu9bRfJLDWjh0zUl9GvmtgfKZqEY+e9Pms8oRffLDK08d8WWgZbt2R5qO3ZPnlG+O8f2fA9esddoy4jPY4dKZdPMcVrHsY44FKJGaIHK3JoDkb9e4yVTI8qfDp3jMVUomAm3d78jrj3HF5kg/dlOXj7+zggzd2sqo3zrGzdT75beUmvzrL0VN1BnszrOoLJQQh6lBFfbcvWD6WKfCGUMAqRVtCyV+kUlA45/RcmY6uFFuHEmzqTtHhhiw1fM4VavSkDINpD/tjc6PQnDRz25OYrLbYNzGnnFWVE4U6S03YICX78zu6+bld/fJeOlgz0MWOlT10xx3pi4gwCFjUeIcWfM5LRgd7UzImEzx8fILPPHWOM1NlVqTTrM05rFTJxRCoGiSQ2KMt55q8fbefv1d0j3YaxSdSKiVSKkUXOkNCXUf2+fcqS+z02d6zxdLBFnt9sYRqF6nY91Dto7ZHFUi/hGqnGzxfIt272MbWjwT3sNAKOSvananWKal+IAUXCsxsPX6IrGuVuHrpTBjWdMfoVm9OvUYq6YHCo1MicLFYU24yIJKhokCd8o3qUeuOlOjtjHlcO9rHO2TdD+WTTFZDDsnze0Z7+6wMjukFbZCdr/Y8iqzeMeo2Yp0SkPZPzPn1gD3nK5RqIZuUgNzYmWJ2psZ+eZQzAki7fuxYKi8i5Wt26bxmPb3GHRljxH8vLS8ewpjve2a0KQKPjHZz10qPXll4J6YanF+IJDuRNtkIjGK4Apu+jOFyeZi9mQSHlXs8PhNSFQNZGhsxDqgzLvGI1IFKIObwFa4ta/OPzhi++mSLLzxW5dC5OpmEx3Xb8/zsDXned0WGa+W5ren16Ep5pJQ7SbgOMcfBAqNjXIyuje4bgaJWqdlpDL02I4/JouHxk02eOt0g6cKN6+JcvybGyg6HjoSjfKTDbn1+35VJgXBegNlFTIz47MEyY2fLRM2Almxhq2MiMX/bggs1ih2C5WOZAm8EBSKeV9SW7fbKWxhbLLC2J85ueS2DCRdH/D4p5V6XbHU5ETGJqKvi6LNaM9sIeeBcgbNSwCOjXQz3p9QikDzB+s4E797Yw0e2dnPryjzDUtSuBN2WFhEXlMf6+qEp/uKZCc7YKI5ybVZ+BjMeN28Z4srV3WQ9l5gbx2nLo8E1qH9eclxcg27ZOVllIhBEih8BkZSQHKsWyDM1MmnRuKr5A0/bjwVHW+x1u71AHD9UHypyArD92z40Ft9XbJvni/3rMg+dW+AbZ5b4+uk5ji+UlbMTxQINrT5sU1197zTGYMxzRXrHMR6udGbSc6SfkqwZylEIWnzr6AxHJqtsULi1ZzjPowKxB04WmRQtBZWaWSDQNGyRsbG132N+aYkD44V2X6u60/SlYnQmHZIpT3sH0wJA+ShqF2J/M7lde79NhvtCqcHZQpN4zGWtols0GxydrXNeSFyTHouksy7S0nIOl3K8bBvnZZ+8JR9oU0WjHpl3O9eksX+W6IBCLIu1SEQ3YLRcY8TYEat6DFety6C7PHuqyYWCQ2CJLcaz97jEQ92rz1BxdIM1jB455/OX8hQfesZucILbdltvLs17r4xJ6EL6sxFJD7Wxo7qA0762OGiL7U83UHxCb1qcwNbOsxq4nJmLePjQEgdPl+jJxrlxU4orVjoMJCMpD6P6tkDcRczos2NFxK27E+xc7dAtGkV+wL4js3z72TIn5yOqWn8ogUFjsHwsU+ANokBoAhBoROLYgkDgvrMlSorQDcQd1iTiiJ1ZDB2KrZbyVgnyoMMXNgAAEABJREFUXkxSgo5IJSCUMbmklMVYucnZcsjJqRbjUxUajZYVGxmD0O0ZViUdevRugTVyHCqh4axVyq4hk45xerbKd08WsJGZn7timN+0f8B7cy+j+bj6MRpLgiQdYozBGKPPP/i0s4qktANpnRYu5ZbLVDVgTh5qXTIW2Ap69oNb0+7b0fyMuThGpNWGmmsUOURqH6mtLaFANlAoU4+IVPdiQXXaA2DBdVxh6O+eKrNnMcZDihQdPj+nnF/QHiNqV2u/8LKH+gXT/md/snHVcAc3rOxiQzbFzWs6uHJTP/vmmnzh6QlOzNQFvBofMMYICA0p0TsTc3D1Oadw7JqOJH0xyLgBnqz509qzh87Oc2RmkZrva6Vqh/RV2nD16owA1ufQXE20ixRNS7FpIE0rDDlT8GnnHjGq/fqczuvT7U+mV8tQdmTPddi5xmNIVstRhRrPKffYkrDZZ7b4IqjkS+EVl/V9Sc5PBRyd8KmIa7WHmDCy1S6taK/q4lYZady1p8pXH6szvuiycTV84OoE79yVZseQw3AGsi6aCa/ssFOy3Gz71zxPKyT8xAnF+wWQI/0xbtuaEPi5dCbEYMoNtKu/qOfICnXcUJPyaSjkvHFdjBuu6ND4Lvc/XeVbj5U4Izo1ZJ1a9jbYHl7UwfLlMgVeJwqEil0gRW9Z7nyhwPmZKiv7uhlOQk9c0CC+P11sYmJxVisvknQ8sWiEzU2G4msnhF6F/q6Sx7imO8n4hQIP7pvh0XNVJqpVpVh8Igm2EUvbuui9KSP4+HyRb5xYwP4XTdeu6eSOzX0k/IhphVJ7k0k2ycOxAJ2QB2g0B+uNvXISRPiqPCV36HGt5zNHlvj0gXn2TNYo+wI5wYAev+xpxwokq7ZUNNcFGQZLAoUlGbQLAtnZus+i+q6EjkKZgYrfLi3VtZ0aY5TzCzivMObJpYjxosfkkoMfxSXzBksLoag9bfUfWWx9UZ1hGSw39Sd4/9o8lw1mOT9b49HjC3Rlk4rGddGfdnBkYEcaJXquV9fzGOrJsWU4TU6x8IVawGQlZGKhyoz2wP5FnJVdWeKeh7ZS3KD5uYa1vTE2rsgyWa5zZr5Ep/Z4h3KdnkLshy/Mc1YhXdkcr3gNz03nFb+9anC0m/b95RWP9jpWNEYEVXFkcTl6H8jD1euyCCd44oQ2Qsn1lrVOowaWmk4U0S3r5Mo1hsFOw/7zTY7ORNS1o2HUVJXoJeX5qX//2kP1E4gZgrAuZmyifVT+L+RTjzUFji1ilSbv3gQfviGp+UTyFCEha8rO07geRsL9fN8vfY8kw7I9JZjtPEIYEmkcGyY5PNviiZMNlhZCtg1nuXVblk2DDjlZYo5VHI4LBh3qQ/OLbAnlyTYcnjkTsFjyuGlnmo++K8f7b+1jIOvx5OEy9+wtM1GIxKARF8e0pNK1ZqLOls9lCrwuFHBC8at4uyo+e2ay2fbi1iu/NBSLSCpfV5FXWFRItTcZo8uN2qxtjBjcsSXSnAKUpmJXT5L3rs7x3vWdDGYTPHKiwD1HF9t/ExRBlUSAKDJY+2+8DPee9blfUaOH5VnVSzXes66Tv31FP3eu7cT+v44xyZKV03aRsjZ2PI32w04ra88/F85yZqnB3TLQv3GiwpcOLPDNo3NS6g07G5DXFyn1EkrGGwK+xabPTCPgeLHOQYUnH59r8NUTi/zlkTJ/eqTKnx2r8Qd75vj3D03y+4/N8cf7q3z+bMg3zrX4wrESnz9e5Wvn6zylMOTRigz+luFIsYIfT1BtthBJWNnfiSfXORAdA0e0Ewmfn+8Pfbf1tH5Huiun9n0pF1f7dU4h8Hgsxdt39LNrKK7ws/rU/UC7ZGltjREvigSKYMOodi/nlRvuU4j0mk3dXLW6h12DeUbyKRIOFw/pLweHHoVyd/Vn6ZDHf2q+SlEGwarOBF2JgNMzRZ6ZaCocGyniJ1Jq2Ejj2HKxkx//9fnp/Pg9/YR7MMZgjMEysjFGoUTDlhVx1g2lOSOBOzxWpyxLyybg7Y9QPQmJaxxWdDtsXx2nKcvs2VMlZioQGJdXfEioLYM31Wa87PDd/XW+9EiJk+dKjHa5fPDqDt6xM8kGWUEZWUZGYxpHc3UdjC322ujzi8rzY9uNDmUJ2hIQtENNR6fgiWNN5ssh67S+K9fGWNllBLgORnMwTgzHvqu/5/ux79YiOzPlc+xMS3lIw+WjKbYPy+PckeQdV2YV+4/x6N4W9yg3ek552qZdl4TXWq52HraP5bJMgdeDAjaqGuAyoRDnhZrH6ECWfinEjAzdwDgsKVKSkVIekPEnRxKMTvG3o2e6RAyPF7l06t4a5bJuGc3wC9cMsXMwiesm8GSESn1iPc2GG1LWgOMNn1PzFc6PF9l3vkgxcLB/APu6FWmuHsnSq/FdB4zmYHTRfjeGFx/GGIy5WF58344FaqwwqN8KWSy3WFROdLqBDPAKF+Tx1BSdKuv5hYbhYAHuG2vyF8/O8N/3LvBfBIB/+PQcf3GswZ8dLPOpZ+f47J5pvnRwgc/p/RvHFvnWySW+fnSerx4pCBxDPn+0zn97cpY/emqO33t8mn9z/xj/dU+BhxUVazop6pWyvPF4O4+bJERqR96jg9G/l8795T8ZY3BFc8e4eLruSXhs7EqQDKtUGhWMwKwoQ+fZ2YD7Txc4V67IC4xwBJYxwNUeORGM5mK8X/nfD27OsqvbpddtkYxqxFTbU722bhbQxSNYkY6xqivFfL2FjR6kXJctAzkymRRH5pscKwRIFWoENXyNT+c17u9N053RTHrzsGtjjqTT5KAst6lFo5i4ITIhjq2gOomYy9aRBBsGPc5Plzl0oUVNghLp2Ss9rZV0fsnlm/uafGlPmZkS3LQhzS/dlFFMPk5X3sF1RGoxB+jdqGdb9PbypxHbGvSCpsNi07BPod/HjjeoVh22rUpx2XqXgc6AmOU4VUUM226A/cBLDqVT2HPMp15rcYXarVLCO6P6Q9mQ67fGedvuDrwgxr1PV7jrmRIXFgOaEiJJkM6/3t9LOl/+8CoosFz1+ylgjE9NSu/kUhMvlcD+GTELVI4UcUEysyQg6UvHyUuG7N/vfHH70LjiUhdbV84QHg7dCv1dOZTgwzs7uUneYKdcEiOZcJCiVl9h6NCfcblyKMWKrENRucnFEKlmSLqGlGcEAlw8zMW3H/VqzIsrSscI+GIacyDtsVJj5JKGQCA9U444txRyRp7ro+M1/uypKf7zI5P8+YEiX1Y06Gsnqjx0rs4zyrueUnjYi6dYJ+9pdc5w2UiWa9b2cvO2Qa5b38N2gf/KTEhcFBjs6VTkKKk8K5yaC3hCgH9MIDW+4FMstci6GdLpBA3FR1uaa6ji4mpZL563Pv6Q09a8WIyoDD1xuGVNhu0DMc4tlNg/1+LbAu4/fug09xydYqbawNd4GgojejiRoTPmsHMww+UrcgykPDw9bBmPkqBx1o+x4Lu0VE8uvs5IHqfL+q4MRvtzcK6O/R9RNven2TqcpyLD40jRZ9GHiNf+cF77Lt8cPdpN9ExN3pXD6qEMF2bg5FiLuogfyCqx3pAxthb0pJvsXJPCTeXYd6bJXCHUxryydfgSgLOSrLufXOThQxWqTpwbL09z5+4E61e4xBMGybhK0C6IkXkVh6ZKoRJx8HidJw5WqSj8smuDx9Vr4wxlHGJiOoOLMQbEiLzMcUShl0NnWwwOGraMuBIkg3FcPLXtk/DevjPOnTekcVIBD+5Z4rFnlhR+tZ2ZH9atrbBclinwY1LARyLHmUKDWBwGPJ+s4nEtqbxZeQzT5SqdiZjUpyESz754sIVak1PKWy02mnqGWoS4JiAnD3F1Z4zRfCjw0DM1ilSmaz4PnppjfKnC1tEst145RDKX4tRkSSAZqsaPf1qZBYOL1pKJsXukkzVdOVICusXAY89Mk28cL/LZZya5VyHXg4rUTFVDkkmXTYMx3rYhxy9c1sfHL+vib+1K89tX5vidG3t1neTvX9/N37uym9++oovfvryLv707z68r+vM/7Erw967v5X+8qoef39rJhy7v5SO7O9nV5VC8MEFY8QVgNb56bJqHp6uM6XND1OISD0tLZEis6HS5Y0s/nfluvnK4xJePFAniSa7eOMjqjhwJ6aeLw0QYGSau9i/QvX0TDb50vMmnj7X4s+M+f3Skxn96ZpbPHZvjVLmJbwHSRDL8A9ZkXbo9j1My2Mc17954wK6+jPR2humK0b6Bur7Elbx8M+flH73yJxZoXlxeecsfXvPFfdrrH177hadS5ziyKD0nQV/awf6vHMmEw+Nna4yVJGACGPNcdWOMhM5lnZjourUONSUknhmvsKAwiA3BonyARUo7/sUCSg0ov9igqn4OKGzx2UerPKJQZ2cmwYcUovzZ3XFG+1zinsFzHIzQ0RiD075+fmT+2mE3uBkImJUbDYKmgDzk7HzEXQcCvns0IK4E6u1rI65e5dKXDMQ44MgadcRwqP+XdBjpk9+kFTQ4Ph/w+Mk6iViDa9cmGO5w1E4VrPvsuriOw1AOAbrHu3akSPkJvvZ0k6/vKzEhS7eliYVa68X1RyKH2qr75XOZApdCgRfzkb2umzjHlV87Mb5Iq9yQLo1wjdOWs1Du4MpshNKN6NZz9yOF0iLukjz/68eW+LdPLfK1qZBHFxocFb+WFdqz8/IdvUYhBocodFCGgsVWxFOS2U8+UxFA1VnZ6/ErV/Ty9tEkHW7AKz1sPTv354uVj+dLpDEjfALJa1Jgv74nJqBwiUtW62EC+/edU1rXeoH3Ohm41/bDb2x1+N+v7eB/udICXg8f29LFe9ZmuX4oyTbl2XYOdLA2m2B9PsFoxmV1zmFdp8eGDo9dHS47MnBjn8edK+P84uYEv7Wjk5sH4wz1drKyq8lHL/P4wIYsB5Re+oPH5vnk/gJPyeU6r1RT2eY9wwY2fRO1QmwSzwL8D5dyg+MYMp50p+a0JWuoK4waj7n83GXD3L46Q39K+snSIgy1ByF6wTGGrFJEbqtKI6gwWSjwDeWFvyTj//hCnYQJyCqn6XpWR7nSTS5dcYctg0lETo5q7yr1gI0dhtXJFsVKg8OlkHkf7W8LX5tsvwfCc0ekhXx/ee7Rj3xzfmSN76tgjMGYF8r3PX7NPtoFXXJnxrY02ogYccdh1YDL1g1iynnD4dOhktPadq0BHcbYyi4KbbN5RZKBnMvpiRITxQDLJ21wVL3vnSYS4DVp4HJY+b8vPlxg39mAwe4U796d5PZNMJAxxOzmYnDVvTEGYyypbTG83GGkFhwxh80vlhVL3Tdp+Ksnahw4ucCgmOGGbZ1sU04kHwejeaC1OSrGOBgc0CvPH3oeOoZC02XvyRqLhTrb1qZYr3BTSsxnjMEYFTUzau86Dn0CzRt2Z7jmsjS+Pn/7EQnQ6RZLQSB/NyLQuy3PD7H8vkyB14ICVZmnY1KMQ4PddCvSMqR8n+c6lAIUxakp/PqaRsAAABAASURBVJZoy7Gx8iHlZ2VqvFhVCmSBvq4Eu9Z3cb5a5z8/fY4vH7/AXCtAnN2OqrgmhppJHRtKoSGZSnDLuhwj6Rb7z83yyIlFhVIdKd8cWQ+MUcsXFS7lkEJWLwrTSpdoEQ+enuP8QqWt+CPl5kqlKj0Jh3dvH+DXb1zBLwicb1mT47LBDBs7k6xIu3QnIBdzSMU8Ylpw3AVPMm1LXKtJSCKTijXad2GH6GOkwxw6UjEZzo5oFmNenvixk2dlEA9yh9Z884o8VwxnycbhweNj/P4j5/jTgxUem4XFQANELa02EkiGKgE/XAdHGK3TFa2S0jMrLUAOpOl2fZJhU4a4R2gcAtchdF0i1cPQ1lL5ZIzLV3Rx6+oeNg/m6ZTytTneK0d7uGJVNz1JD0f1jXSQoz7iamhDqwMJj3PKE1+oQybpsrrDJWzWOKGckfW8rRFvecRoFa/F6bwWnbzZ+rCb+nwxxoiQsFNhyHzK4cjpGlMlT8bRC0uPRE3jRAzmHbauiOEHcfaeKLDUAOveh7J+vrfGyN5rcXrR4fMPLHJkvMU6WWg/c0OWmzaGdCdraMjvVX91F7KuJPw135WF1OKuZwucL8Blmzq5U6C1ecgjLeUhriTQ9DWVH9J9SA2H47MRh8426M25XL4uSV8exG8XmZWLh+3HLtEK3ki/4fbrs1y1KUGzkuT+Z4oKW/my4jW3i9V/hNA8V2n5bZkCr5ACVrFNLDbozMTZ2p+mV7FV30hhW49Gnl6HEychprUyHQoY6kTsmazSTCa5Y2Oej6zO8e4VGdZnOygpz1VX9MUKoSvBNrhYdFxqNblPwPnNPeOks0mu2znE5dtW0JHJKexqSHoujsbkNTisPM21DHsX4e4zDb4lr2hWYdPr1+a4ZX1eMwqZKdWU2nDZ3mPY2gm9AoSEMcTkZTkCnVDXgSZkSwODleXnS8u4+MZrl5boYr8810KUccAIUCKFLWuRy1EpsAWFpHePdDAs3TcUN3xgcy+/fs0gu0byTFZ9vnWywu89OMan984y3vJouaKWazDG6MKuhB95OBqzR3t3pfZglXKjc6US55uGJ2dDvn6wwHdPVRmruZqh0+7LUd95AZ3F4knlEWN+nWsGPG4dTrEmEyOpNZl2zYsvsgnkhcZYL8Oh3og4XYgUETOs7UmSTxguyHucagS01M6xDW252PRHvP7wxxdn+8PrvCWfWkGyxU7e02aM9rpsWOcwUyxxTJ5evWn3XptvGdFWktDFTJ0twwly2TxnpxpMLTS1obQZxfbVLhjOLcb54v3znJhqsXldF798c4rLh+ukEiE+KV7NEUnQ20XzQMIcKCdxbsLnIYFSuRpw484kN25NsLLbkFDYx6CJi1siMWSkdb14rHY/6FV9+RKQ+aph3+kKi3XYJMt0tNf20eT7Qw/tbox6CvRcIdrRLsM7r8ixSbnJsQsN9h4oUVQewBiDo8LysUyBH5cC4tG2POn99EyJKXmCTeUPe+MRXuBQEMDVlBJY3ZUlJSBwJapWCTuuy0wDHhmrsO9CmUfOFLmgEM+KTIuP7OziurVDkhNpePGz/XZqoH6ioCXFaRhXFOW+cwF/+EyVu44t0h+v8otbM+zuSxKLjCTHe8WrilRbGkT1NTF7/fyb3pWR4aFzBf7Lg6f56uPnGZ9qKr2T4pY1ad6/vZfh3jSninXOlDQvP0ZC8BzDwZX96WgeoZR8Q3QpCdAXavKMFqocmKmyb1prVnlsqsQjkwUeVnlatLN513LLp6rITlNzCRyPyUqLwzNFUj1d9Mu79iJf3mWDIc9wlUJPv3rZMD+ztZ+E0+LQbIOvn/L50pmQM3PzlJWOiSTnUjNtQ9iu1e6VPmi9F09jDHY/jBHdNNeYKq/vjnPj9mFSnV3cfXRJ65/kE0/O84cPzfCtg0uUato4Lh4tB6bU7uiSlJOBy4bSbMpCVgaRJzoY6dmLNZFmFk84EaM9KTqTGWYUDq7Uffrl6g90ppmv1Rkr1akFUbuJab/++C+a4o/XiTEGY15afrweL7Y25qV9GmMuPngFr8YYXAmRLcZcbCd+UK7OUaiiwZ7zTc4WQ5py/xWoFlM6GLGo56ToyzlcvynCjcd54KTDbN0QiemCZpmGtmlagPXJB5o8O+axcTjDhy9z2dIfIxNPK+yRIq68gjEGY14ovOyhzVR+MVR+MRRTlCTID8/4/OW+OhdKMd62uZP3bo4zpLxEQiEW1/MwThJXlnQMTxao872eI8F4FAXiX1+lTl05hCMC2ROTsE7e8GWrXboUcnFNmpiTwDUvtNVkcTwXJ+aqb4eYgQ3DLu+4Pk5e4dyvPVvj6QmXWlPArDEMhuVjmQKXTAGxPVLWyNCrKlIyWY4xNNTFNhmmA14cEw/aIdVyGdLiecd1eJ7lQmNIOj53yAPb2hfjseOz/LMH5vhnz1Z5YKZOXzaiMxbgGBdjPEEF1Jw004rGNNJJml5C0aMpDp6aZ262yag0cY8Y3lW/Ia+cry1YhJIFZA4TSS6sHMvrO19t8acHivzJE7PsHxMAK/T3W7f089vXCLh7YlwxkOK61R3MLla568g0xwRiRaAaGoWDDSeVM733QplPHFriP+xr8r/eV+L/kCH+u8qR/t8PzvKvnyjy/zxV458+WuWfP1zhd59o8g8erfCPHl7g9/cX+YvTRb48F/GHexZ4/HSVSM5ATxwC0dmNDIrmkvYM27qS/MqmDj5+WQfv2dJBRzbLl5+e5/9+YImHFsD+fMaXPorUzv5hgVBrk/rTTF84jTE4joPVs54j/RJ32KocaFZknF2ocdmqLH/r7cPctLWLBR/GZDU0TKg9aWF/+zgYi7huMOJdIzF2d8TIx2O4sRh4Di/eCtdxSerG2i6HVV0+E+U6Y7WAtNpfLh5w5VDsPVPnXAnKmm8o0OW5wxiDMS8tzz36kW+axY+s81NRwcWwQm74ltVdzM0VOHi6TKXpCUhAtAMsAR2BBqzpTTDQaZiYX+CIPKemEvy+l2ZBlud3nphm/8kq1hN91xVpNg+FF/fSOLYHFV75oVimtWoDWTylhiMvL+Sep1rEmiHvuUJCtMkl0xZcXuhXk9VM9dm8ZBzLD5aBQ/XpRzFOz7jsP1WmOwlXr0kyII512000T/Xxksb2g549f9sYg6IebF2T50oJkJESOHimypLCLmEYaezItlguyxS4JApEUo+2YYTDonh9vl6jKx1nWKG5pBgvMC7Fik82nSIlg00MZ6u3ixM59HoxblvVyW9c1s/HLx9ks3J0Z5V/+NrjY8wvtWiH5aKLfl1dvLx/ssZnn1zgm0d9Ts+XsV1u7U2ySyHcuONoFmCMaRde4WG0hsjKmuShhUtV5Vw15JGpOg9Ml5lttdg52ssHr17F7Qr9buj2yErvZ+OGrmxKYOiyZ7zEPWcqfHsy4PNjTf74yBJ/8NQF/nTvHA9Ohjw7E7B/ssKFKjLmG5STOaaUGzwi0C0ox5rtTpEf6qBk4iyYFAdmfe45NMehuYCphoeTzOIkMiwqFNlyY9hv6VuqaKltA7gr4fCuVUl+9co+ebVx3MoUT56P+Pzj8zx8siQDxcHIi/cEqsI0bDqHlzvUqWqTUEVXhkI8rDMsw8D+Ife+vhyd2Thxa4Db9urPFd0Gkg43renjxnU99KY9HPWhTQDDXzvsrXwCRvKGpvK2E4W60l+G/qToKQNnXqHcCwoTt3D4Qe25hEM9XUKrt1gTI4LZhXakDLvFqJ1ZT9ZjiwuysHxcvp+Y2lO2rcmS1MXe0z7T5ZCCmPLBQzXu3ddiUOGD912Z4crVEQlXUsilHZEG9okxW/N48EiN7+xZlGcrht3VwdXrXDKJ5ivu2KgvW0K9L8ji3n/Cl2UcsGnAsK7X0TzVVaTyik5RS5Zibybimg0p1vZnOXK+wvEpHxvuidpW/yvu7BWNuFzpbw4FQinQSNZcpLzYrBRaScmn7qRHr+tipOjkFDC/UJAulnRK0X4/ZWJSoh3qYzjW5IYVHr9wWRdvW9/FBnktK3KSWyvTIYQaw7b1HENM3lKkviJ5G6MDed62dQXXrO7E8zwu5TBq5Kpf5NU0NN5x6YhPH5jl04+eZWx6gTXZgHevz3DryiQjSeTtRqoVIueKdMIjIS92MYrzsOTK5vs+e2iWB5TKOdyIc6rqcUph1Pm5WbJ+gR6ngVNaoNu0SDcr9Kn9Zumg1amAeL1M3jSwgFuXET9dMZydb2L/NFtNaZKJmsMXnh7jaAkWnJTCy55mfvG0AN+jPrdk4I7VCX79hhE29hmOjC9y15kqewWqk75PgINIDnbRvPwRyWAwonm3jJx0JskTMhQ+e6jI4+dLuLLMO+IuF9WlY2uSVofDqbgAzpUWDF+240j10AQs8I52eqTEI2eml1isNhlOx9ggDyBSx9PNgMbLd8OrPZxX2+CtWN9uWkSojQlYqdzjxtEO5hVWPSSrraxEbihlH2lTbWmvTxbhaoVKV/QlmCt7HBors3884J7Hp2maTt57bY6r10ak3RYtMXi7zcu82D5fXIIwIlL/KBzTkgV1tujwnWfLAscq3YN5PnBdkp2rjITIITCJl+n1B9+2/TZaEWcmG5wbrzGYT7FlZZqsLLRIY0WYH9zw++46xsEYKRTRzP5xhB3ruinJKt5/ZomK+tcKtAa9Ri+U7+ti+eMPosDyvTYFIr1aHWYV2YVyi4byVZmYQ0oPrHJt6bP1cuQUYHNZ9l5keU3tIj1rmVBtoOW6uF5Ev4y4G5XP+7BChBs7Y5JzQyjjLpCcJdXnlr4kPyeD8yNbY2yTXCf9BTK0yLoOjjxHYy7KhTEX3zVM+2yPacf9AcUCr+2/LIV8fKLA3Udm+e6ZGksVj+tH+vj4tWu5ZTRPv9PEU+RFEyLUuzUufc0rk4qRyaSpu0ma8RyxTF4A7pB2fLxmmazT4I7d/fzGHev5xetXcsNKGQDrslzWG2PXcJp37RiQt9dLb+RJp+XoiEco4MX6gU7iWoYbM8RE05qT4pELFR4Yb/DdsxWOzFfaf0Pazh/NwzgeCWBUxH/Hxiz/82393LhtiDHf4TNa01eOnWeqFRKqz0jzj56jhaWvvVbT9ikya31gBHv9uSS71vRL/6RJKH+5rUtG9nCcTs3HxR4ukcZFxRPwWn2DNTTsox9QQvUZ6r5R6mk44ykCmGOu2mCu3CDpBKzuSRCJJ84u1ihqP6RisXN7vqjpJZ3OJbV6KzYyLo4bo0cSd83GBANDcewPUU9O+7QU1nyekPY91Bb3EHCr6qRNiW8qB/iJ71SUCHa5eVOMd211yMl6MyZJ/Ids6veTSXyFLwYLlKOoKOxyYCLgS8+0ODARY9PqPO+7PM6mbod00iUR80g6DsaYlxRe5ggE8D6G6UWPJ04Z6rLGd6xrMdwXKJwR4rb7eZnG33/b0KaVEb26Mg7XbnQZlqV6+HzI2XlPa/DUwqgsn8sUePUUMAqNtiQM41JkD8pdFSpnAAAQAElEQVRzCvU5LpaKnAhPWnhGBqur696ES0zyQlvbobBgyLRyeo8oL3+3QpEPzxgeWXD4xvlG+ycZXeku5CAS2X+uwX7po4KDH8Jqhe3eN9rNr149wDt2DbBhIE7K+O3JG2MwxrSvX+lLpDk3lOuaU6rh6SWPh8/WiWo1bl6b5INbslw3nKE/HceCT2TsHCSbTZfHZ1o8crZIM0rQIS9XS6SlMCG1MutyDu9cl+P6AYfV9pvzkrmVXsBoAnq8iNUZWNWZYHuPy4YsrOuErliZp09PMTM1xzs35Phb2zv4rcvSXLvOYcuqBNsGE4wKWI/UQ/7i8BL/Tl7ktyZrnKtGlGRA+DLSw7CJS0in4s03Dab51d05tndHnBhr8NB4nseUm52QjmyJllEUYYHx+cJzh6We63oC5ATdcZebZIT8na0Z/lcZLL+2uYPteZeU6+BIp3ie0w5tO9ojVIzuG2N74AceqoIjXegoX9ydkI7syUm/xTlbCfQe0p0OZUTFODXRZLJk2vv9Azt6lTedV1n/LV/d7sGIvMcNyhU2FJLYe6qI/VZnGNEWkCAIcHzTtr5GumOsG44xJovwzIl5NgrA3nZNEu09F7fSPPfOKzqMrBvPtCi2XJ4Y8/ja01WFPpvcsCPGOy6LsTJjsIxgADtP+84rPBzjUqq47D1e58JMjdUrsqwfyZHRZG1fvJrOvjemwbZd2QfbJGALMxn2nQxQuF/q53uVli+WKfCqKOBIETvyGhYrLeqNFn0Kw3UIJRwDvl6Kik4M93W3DVBUDwzGmPbvbI/Pl/kPj0/wT+46zz//9gy/+91ZPvv0DBPzVZIxD0f1EHfat7L6/urpIn9ycI4vS9F/6dgSTx86x4BymSPyQFwZkLz6o92igeFUwefbR+b4ztEFjT/PqlyD27b0sbMvQ0bGtbE6RSAaCETPVg0PnC/zuKIvs4rC2C/5tcpFTKtO1oHW3AIjAsIbhzK8d+dKRpX6aRWL9HSlFPnxcGkRyqCOeSGbJNe5RKTcasjq7gQDChev6YgTKmR876FTLFaaZMKAvqjCTevz3Lmhl+2DSRSnZo8M8k8+OcPvqXxlLGSpkcA4SRkeLhbEPddhZVbgtirHJuX3TpdqfHn/JPefLzIbmjYw8txhjHnu6sVvRpQB6zRkYg5Z6Z+UwND7gXVf3O6VXJv2/g7lEuSTCeYqUJLB0RmPoymzVKoyVmzQEJDzGhzOa9DHW66LlOtz1boMqwZ7ODnjKL7v02j6bVfcGG2uJ/GShRQ5hshNUCkasrEU29blGelscKmHHzpcKMe4/1jId/aUCGQdv+OKDDetMwwov2jE0Jfad1OMe2SiyVOny3SJqa/eEGdY1mfceGIoF7QuLvHIeaKX+uuRxfqMQtHjCyFBeImdLTf7G08BI3AUuzInZZZMuqzuStMTlypS9KNORF25snzSk4EaiW1jWCCRcOK4LsNdGa5c3cNwTx6SKXKKBN2xsZt3bOkX6LkCEWOrEkpBLhTKfH3fOJ99ZoxvHC1yl4BsfmGRTnlMccmib+KXvBcWwPdM17jv+CyTxTI3bhlSzm49VwxmyMoIdttrNCxJjzyj/OlnDk3wrbMlJkhj0nmyqSQdcpdTqrd5JMuW4RQdxidjAtbm42zqy0vJO/JIyzw6VsYdWcWFMM3xIhwreXzrVBWbFxwPsyRyXXSlY3hykRMCo4TjsLqzi13r+uRRhQzlkwJbI8/NJ3IynChG3DNW4NNPXeDR2TKnawFVHCJRL9B8s6bJDfKsf2lXH1t64pydqHPvkSJHZ7U7em69R2PMj6SdMQZHc7HFmB9dn1d4DKQdumXgjC34zBQDehMJVuTTJDIZJmuh+Cd6hT398GrOD3/80/nUFRsM52HX+jRxJYSfPV1lthIRauMti7TEoA3XYWzJ8PTJmpgvS6ojRrko681vSPgCQgFZpH4CCdpLqRTau2L5SAXVi4hk2VXlkR6ZDvjiIxUe3LvEQKfDzyi/eO36ljY3IqZ/jue+tKsf9UnzlRagpdzB+aWQp89VMTGXqzenWNsXEpOwoTrGiDHNpTOMkdJaOxCxc13I3FKNY5M+ZVn3oe4Hcrl1/qiZLj9fpsD3KBCJJ6XHmVa+0XpCfVnIx8CTIsVx6UzGSEqKjGQrMmomj9C+O+LjkYzLr2zO8JHtOVakSrxNebJf3Z7npuEkmcAH9Y3aOOqrM5Nmx6p+MrE4s4UWbiLDh27cwYa+DK76ChRt4dUckvlQY9hv2D5+rsTdByaZKVRZ1+Fyp2KcVw5mySsHZj20UP0uSeafEPh8/sg03zk+x/ELS1QFpFG5pLnWuHpDF305l6BSY/1QD/mODOcrIXsulJlueOybpw2Cn35mik89Os4n7j0qMF7ga0cKfOs8fP1UwFcOzouOPolkiv50kmu2r5UXW6FUrMuoiLjr209xVl6fK5p0p11u3jLASN6jXKlTjGI8KID/2tEZzpZChCs4qmdLzg3YqQjbz2/vYrM2aGqpyaH5gCnf4FsCi36h3q0REkkBhFFAIE+8XaTvNDiqomK+V0SS1+TMetCbibFQazFVair9FLJ1ZSd9XTmWwjhlzdHqcilfcVH0g8d8BXedV1DnLV/FmBc2yBhdEydFjN0rPFZ1tTgz02L/hUjMYcCEOPLoKq0Yjx2qybOM2Loty8ZtKc7PNTm1kNZmqxq05dDKoi6/d0a6EYY+gUA0aNUIJFDzyks8cg4+/0SVqfkW12/O8cErsmzrhrQTw9jium2B/V5HP+oi0vjqO9BYcxKoJ060uDBt2K7E984VcYVT4ziuLa7ma7D/flSXL/c8Mo6s3IjL++N0J2OilZiyhtbWIBAwv1y75fvLFPiBFDAxKi3DZNUhn0vT7TntL4VEuMxLQ+eokdc9R1wbWhNTIGltO9ePSInfVjh17lyZ5sbhHJWlGS4sLkmGXIyUptOWXwfHMfQLHD+8tZOfu3yQjqhIVv3u6PRQRBXXgaQxGPPS8gPn+9xNiRxKc7FntsVXjxU5veizZeUQv3D5KNeuSJGOgys5jrS+osrBkjy08ZAnZ7M0wx55hBluGU1z/eo0YaVIQvphS1+ajOSY0OP4Ivz5/iL/9vFFPvnsPPeeLnFhyQfPk56o06nw8yrlHFM0casFwuIcpl7CiQfsnW/y+cPz/NWZKn+8d459MpbdZJw7bt3B8Ko8Z8/OsKPX42O7EtzcF7Eul8TRmPtnk3z6yQX+6MFxHphuaqWuaJLAOB4Z0dD+l1I3bUySThvukRPxp/sX2usOVdMQYtrwE7Vfdav9HrXBsaVnYIx5SeESDmNe2kfcgaG8ixc3MiICmrK0VnV42t8KxydqjBd0L7AD6UX8gmZlP73a4rzaBj8t9SPlBGzcfudoloyY7cjJJSYUbqjL6jAKuRw96fPkvgLdCYePXJfg3Ze5NJQ4/8ZeqDYNOGIiSYsnBnoxTSK1jSJXQmIIlXw+rTzgZx+v8dlvFpCByB1XZnn7zhSrOhxBtKumjsolnPJuI1mpZRwOjrU4fHSa4WydKzam6MxGRG2muIR+f0CTKDC6G7FiOMHoaJL5Up3JxYBW6GKiQMyvx8vnMgVeBQUqzZaApknai9MnOUnLNQzFZuMCjZm5eUJ5XYTqUMamUYhUV/gSlZr4PYrF6cbnF7fm2N2bUD8GNce4dZBc8NzhGsOqrMudm7u4TaHXFfI67T372MqHLfb6lRTriShVyJH5Bt89eIELs8oRdiW4ZnWOHX0uOaeF7S/SmEWVPYWQrx1dYt/5AoWlsozxOts29LDBfoO1K0aUUM5ypshob5prNvfTEADunS6xZ6bCnGiTE+DtHkjz/k09/PZ1I/wfb1/PP37XRv7xnWv5+zcN8fdvXcHv3LaK//nWUW5TXrEvEVCUVzo2UyPK9TMuFH/mTIFZ13C0UGvL7HUre9giffYzO4f427evY01HyJLANezt56kl+OqZGqeqhpYI4ghwXN+nx2tx42g3168fZG6xxANnGhwohVQl98hTLKjuGWHqCem5sVKMmjxeB49Ihk6E4fU4XHVqowsZrWW+1qTU8OU9BsSDCq1GE/sXc+pW/zlimEiVbdHbqz3V+tU2eevXD7V1iGm8qMGGAZeV3VnOTZTZc6ogmHSZrwY8eHiOxWrEu3ck2NoLOwZhrfICZ2U1njq/QCiCRwINE4YvIYixDCFwnGm43K+wx589VOGhwwtsHjX85tty3LguQYcX0vYu29LPjzhe5nFk8AOXUzMBT56qEEuluWZLF6M9Bk+gaayp/TJNX+1tV1akkXXb2eGzdk1cxkHAWeU3Wxo/igJ1J2LodflcpsArpUBL/BlT3qgnm5LEGCIBSiggTCeTdHd14ljFZtSb6oWuz5TY7EF5Q5+Qcv6D41LQLZeGDNMr142wu7+LuJA1bHmE0QsqzTaPqd8uyfqqfJIV/b0yWu1zjSeWjSK9aIhXcqobRZbghLzBUwKC/p487909yB0bcwzZL9K5tpeIug+Hppf49pEZDiki1WiFDMQjVudCpqfnuOvp89IvPjvWDLBYj/iGdMNfPjbBl5+8wMJClZ1dHr91RTf/6LYB/tebevkfr8zzwfUpbh+Jc2OvwxW5gOu7jbw/l1sHY7xjRZJf1Rx+e2cX/+DaEf725izvH4KVCcO+c0U+fd85PnPPecbq/RQFXKbeZH0uRp8jQBFdR3KGjpjBJPM8emKBT++f5Fy1RehERNqDmGR/VQLetirJTWs7aUaGJ+Z9Hp2LOFSJ8aXTFf7Tswv8O6Hrf987y965muo4Mpo9S5DXpTiaQ1fSIas1zllwFM0zMYehjiQpect1E1KXbrVRLfMq9vj7J+t8/4236udAaBVKgUdBi0hufajcQNgKiGQBhQrHRNb6tN8iUZ4Mq9AlWJFx6JQ1ecWWDhHV4+iZFhOyih4/43NUFtjKFTGu25zEjYV0uRG3Ks8xkG7wwFiNGYUyjYhlmUUD6gxVAglnXczf4J59Pl98SFbjQoUPXdvPx27vZHNvQEKbhsZ1ZCmGxvagTl7hGWmNgR/g+y2N4yvmDnvGAoWnAjavS7JZXl0qRlvZoDHsFa/FYaRM1E/Midjcaeh0HcZmQsoKi0W4RBpRj5fPZQq8IgqIjRmv+lwoVGTp16VIxdNq6UvpdadSjHTkiEs+HSlng8O87j800+CvDs1z15EF/usDZ/hX3z3Fp/bMUFOkJx2iPhAfJvQifpRCbGqQukpL3s2iPIsjJ89j5JUmpeyt0jPGYA8LkLZYYG7ZdhEEMnh96RKrXENFmPyoif3v6Y4JGJ+ekrelyNFwJmSbAK/X1eA6Wy0HayyeV1j4vvEyB2dKklGHnnSKa9f38MHrV3Pd1qG2YfnYyQWmKuAnutk/43Ngaol+JdI+esUof/+GEX5te5Y7Rzx2CgiHTJ281pCSp+xKt2F1m+bW1ByFu5K8UOHRUOFmn9EcXKt2H9+Z4zd29/P2MdGVgAAAEABJREFU1d2sGxigEiW5/+Q03zlRZ48AbU/B59FDM6xfkeXKVT2scGp0OWUS6SR7lVd8TKA+J7n2ZVS0jKcdgLVZh7cpHLy6A+U4q3zj9BL//uEJPvnEDE+cr3OqCEeW6kzVWwQyUIxmZoul8Wtd7G8au2MR/ckI+zvT+XpIOuZymQyOga40i34c+6WuSHSyOja6xAlYPrnEpm+uZpIljAAxkjtdFKPafMa8BKcsMGxEFUK9WyJFgSNB0rbZDXQS2njDmiGHrevyzFXifPnpJg8dMqDE7pVbcvR0ONgcpKfGa7sd1vWEHJ9Py2Pz8WOigRPSBmQxQ0VCc3jK5TOP+TzwTJGRngy/eEsPd271sH9QGYGzEcO5tmjkuHKNbQVgDMa8UNTrDz41ByNFgXFYqjk8c6rFsfMBK3uz7BYwdqbBuB7GiWPE3Lxmh0EWAo5xGUwaBjIuCxVDsW40lqtRjMry+cMosPzsBQpEEtY58c5CpSFZDEmKn0NxbE3yUatWSQjU5MyIt8RX4rlF1V1UKP+KlVl++8oB/tEta9jdn+TEuQuMzTdps7oHjmcwJmKhEfHtkyX+5HCNz513+IsjLQ7NBfTnUyTUn+VYx6iu43xvUkZXjsZ1ZEwbGaAolx9Jl0QCzEAG7YKGOShEOzG+ICCLcePmQdZ2JZUaMTj6FzkewhSemSqzZxoK5Ki1fFzJ65Dye6lWk6Gkw461K6iQ4ZFzVcZmS/TFDT9/1Sr+59tH+JlNSbblQ/KaWzPwmJaCOSFFf6TqcbTisVfAdu90yBdOVfnDJ2f584NlHpk2FBTBqrsui3q/IKO9Hhp29MT4ZYHk/3B1J7evhZQp8PSFKp98ssCXD1fJjg7QoZzs9PQ0V2/v5YqRHN0iZFMe5HePLnJwNlTaxOAGAY7MjiQho52uPN4OujqyLDoZDi6hMdOkEh2iq6FHm9abTODJiI5UP1I7Xo/DRHSKbis6ErjSodVAMwwR3/iUFhc4fL6MnPCLoxvtrC2XMI8XuOMSGr+pmsiSkqRRVUjz6ZNN/svXFvmDry7wFeX7js8mKItxWgIX8TxEL112ZxJ2bc7hpCPuemKeYwqirx3Kc8X6JElPDK6NDjHE47BzNE7KSXJ0ssWswq4uLRrqe0oe53f3V/nEdxZ47HjE5jUZ3n9dkl0rPXIxByuMiIFRP1zCoakjOcPuc1Ogf0wC+MSpJjEJ8g0KuazpMrgKJ/A6Hkb9JzMO3V0pyhL8pYYGM5HmFOli+VymwCujQEAkPwiSiQRZCVXMddApKQNfBq4E9HsdhbpaLDfE2z6bepNcrvze+9cm+JUrV3DHNRtxvUA1XjjDMGDJj7A/f/ijh8/zu988yZf2TNAwSYb78xjnhbovuRILG4Ej0iMNgWYTj0C6xMEhCD3OSdseODWFUy+zvSfG+s4E6XgMC562n5oxHF6s88jJRU6PV3ECQ7/Cl7GgRqPVIpnNMFvyBYj6LLkpFGrknRp3rEvzgQ0pLu+CLjegISGfaMXYMy8QVM7y95+a5veenOdf3jPOP73rFP/5mXn+ZM8if7mvzBeONvmrkw2+JLftE4eW+Cf3neVfPXCapyaKNLSOPjfk1uEYvyNv9O/dtJ6BvMv5eZ8z8yV5eHVOjdd4z0gvbx/SWtwqzWSDivKMJycb3H9oAfv/JkZOQFMyLqeZJXngk7Pz7D14lhOnFmjU6rh+kXijRG9U45qhNOu6PRxj98THaJ8tbV7r4qhDqVTyySRGxkxNRpblG19AXqvVmJYHu6gEcWD1vN1TGThq8qpPO86rbvSmbBBJpIxhphTw2KFFTioMc67g8p0Ddf78/iJPH69SbIRE1gV0Wlgg5bnDbuYKCd1IX0QokAtqDYFlhkGFNTwJiXgDu92uG7FxRZxVgwnOztU5fLZJueZxZNrnz+8e4wuPiWFkyXzkxjgfvSnJpp5ASeKWwh6+hN9oNCMFoInq6lWfzzXTCliSkJ2cEjOLcS8XgG9V3jQugY54PbczwphQCg16uuPKK4QUmppNFGJeJyF41TRabvCWoICvWQbi13QqQyYRE/AZQnmNlo2ymQzmRQgmHc9s2eeh40v84aMzfOJ4k8+NVTgwXyfXmSGbiau3F07btCNluG5TLz975SAfv66PD+/I8bYNeUbz3gsVv+9KmERd+uO0clj3npvhsYkleUUhNhvTlGcyUWoyVwlYO9TL9eu6GE4bYo7BlcEbARNFn6fH6oxVY6TzedZkXa6Ud7ttJKMQX02AVOS8FPa5WkBDaZ1tgxk+eNkw797cydq0g8WTybrhSXm4nztd50+PFvn2mTInFuFYPeRwpc54uUUQJiXlhnQ2TbFUZmpKFbw4i02Hw7NNDkkvlJp1gXYIMpw9YK1A+sObcrx/c5yEt8hJhX2f2l/ET3vENLanqpcNZLhlKEdzvkAtyPL0nM/d01V5h4Znl+C75+p86ZkZ9hxbIhVPMpD2WdsTcZPo+vFru/l7N/Ty/i2diiw5GjEkUkRNF6/baQR62YRHTp5q1NZBkEkl2n+SrxY6FOqBlh9hxFTmEmfhXGK7N10zY4yAxzArd2ZytsH20YDfvDPBB69PY2Pnn32iwb0HmvL2Qvl6AaHyCJFi+ZFs2Ehx/KxW1CUgTMjydJ0KvdlAwNYU00Z64uJFMbyWIevE2DXigtzQBw9V+ZQ80z/4qyWePVxm86o4v3xHjnftiDOYiYhL4mI2zOmpvgEjYTJGF7yyI5LF83xBAhXK7V2QoDw76TM212RLV8gVK43CI1xkAjtVXodDU3akzFwTUy7IpVMetiMGLEtYQ18spDDO6zDqcpc/JRR4noeff7d/wWRpsUmtQDsH58v0dMTrjahBRjKi83sr123yqSSXjfZKETo8La/oz59d4L88Os6jJ5eIyXv7XmVd+FKaY+WQpwUsgfJf793Ywd+9po+PXTbIcMKVnKjSDzjtOLPlJl9+dpr/995xvrR/hiMKUZ6WzJ9QhOjofMRSLaLDq9PltQRQSIdE+Go41oh4cLLOXhnJgTyZjX1w3do0WS/AiXsM9nVxfC7i8XHl6RseA7GQt0tXvH1VkhElTO1vhu+bCPj9vUX+8Okl7jpW5MhsiymNW5XX2iyV2Nab4Rd2DfF3r+rhH96+gvdu75Rn2mR0JElCq+rNpti6up8V/Sl5eg4l6YumMbjynjw/Ii+9Zj3E37phkE19humFMk+fKPCtozPKSUYMd2TIyQjIKDTtpuospFy+cqLI7z08yT/99jh/9NAkk4WAX7h6Bf/othH+z1tH+Mjlq9jRl+Xm4Rg7u6AnDjHpCc+mdYw+aF68DkeoNUXquz/h0JGGOUWxGoFPdyygM2lVc52Zpq/wtUtkokuegXPJLd9sDaXAIzGDtTQDCUivLLf1PYbbNiT50FUdDMvd//aBWb59qMJc2SNUyMTWC9UgMg4L9agNnD0rO/CUV5uaaQr/4kR6LtnVVoQgjzM0LVaIEbq1+Y/ed4E/+dODmMY8H3r7Wn7p7X3sHDJIBkUdF8cCo2PAOCpGbyrGcCmH3eKazNiTsg6PTzToTClkuyrPUGdMc4tU4BK75kcdtl+jNTi4+ueQTUBMn2uygjUlNb+0Nanh8vk3kAJ1Mc38UkkGZ0DSNRh5GXojlCLzuMjLz5Ml7kRcMxDjV7fm+Z2r+/idyzr5n3b28P4N3WzOO2RU0Rj1oYJKVXL99FiJu49MsFdAar+wkVL/eadJXMaleXF9XT9/SropyeA9V4bJoIOxqIunFw3fnfH5poD2wGydob4sV67vYSTnkIx8rPfSUIrj5EyZvRcWWIgipVhCpDXIZmMKp5a5cH6Meq1C4MVYWqyQD+rcur6LG9bk6UsYoshwYr7Fd+UZP6ac4LliQIcTcFk3XNPvcHlPyEc3ZPjtK3r4xV2dXDkUMZiKGJaO6jI+HTEYzruszBpG4gFXb1hNM5HnqOKgR4ohOkHEdVyHThnpt6zI8HOXD7K612NWoeLZVp5D0w1OKf+Z6vDYvqqfQenOrOOQSHYRdHQz3/Dp60jyjh1DvHddnmt6Y6zw5J3NVjg1Po/eCHHR1mHsP+kGY/RZ+/E8fV/Td/XvqO+01pV0Iu1bQFORh5Sus6JpKh0n1PxbqhdpZu2JvWgCr/TSeaUV30r1RDeSjmu3i3wy5MqV8IGrM/R1edy/d57HjjSoVBxZfxJFueShrk5cKHO+UCYvb6wzn+DYWJHJckSgDRALEwpwW+p4Se76sWOL7H34GNNn5lm9eiW/+eH1vP2qBCsyTZJh43UhVSAhulCEPeeaCuUGbBp2WDfkEvMQdmuemlv0uoz81zvNZVziDlSrIc3QoJPlY5kCr5QCskNx4i69Mux6pcyk31+2aSCmXqg2CZS363d9dnaGvG9dkg9u6eGOtV30eqrwotaNyGFKHqCfyFKWT3WmEjHvu5JjF1fK07yo7osv7f24mLq3M042GSll4PPUuRLfkEH9tWfHOTa5SFU5raImVPChEUXUMMwLUE8uNBkrNFgsFqlVSpQXCozPLLFiqIfbrliPo3DfzNIiXfE6Vw3HuWbAE7hFSGSZqEimL1Q4Ww6oC2hzmsjtqzv4jcv7+e1rh/nbV/UpLNzH2pxHodLkiHKGdx+exVGKZ01vB7Wmy6GlkKfGqjx5ap69Z4qKkE3zXx84xx8/NcaBpQYVRccCx2g8Q48JuHWVQrryQlcrh3tqrsqDylnWsxnJcSDALOOHMemYGNNzPpNLVQbz8G65hm9fl2Io6cmoCSnKKz87U+ToXMjDp2vMSBcYjcEbcDgaw8FIBzmkZHQ05Rk3A7D7151L0pnP4ckQcEC1jF5UePWHbf/qW71JW5jouYnp3SjeHgpQfOMi7GPDgMMvXNvH6v5unjhe5/DpIlWFQ9DzZiPkxMl5ETvJ+oE4u5SvKDYcjig2X1U/geCnIcY9da7BX339OP/2Pz7DmPIe264YZnR7EmPC9je0JHs4UfK5Sfz4b1qGjLGIUIJYrEeaT4uzsy59vVkBI2RiDRyNbZnyYt0ff8xX0kPKKjRxTrVhEOk0x1fSarnOMgUuUqDajMQ3Af3dMXokLq44yPKvIpLi9Yt1nn+1ee1Pnq3zqbEG35wNeGAhYH8t5HSphbQ5ilw+X7X9LluXSEyZjSUFVD4PHJ7imYkyi76H78Y0UrvaX3uxer0/7fL2zd186IpBrluTI4vPkgBAIaR2nu2YvMfP7ZvjS8cr7FkyHFBo+PELJfYr3FgIE3Ql0ly/dQXvumYl+VSMmZk6DXmCJQGgcV02rchz9aocK+T5RWGEmvKwvNJDcy1Czc3SYnt/gt39MTYodbFatBn0QqYrPt89vchfPDXFJ54q8dSCz0IYKnwaMK5c5+OnypyvQ3y4h6gjwWKY5ZnpgH0lT2HoAufLdQqtABsCdqQTu03I9SMptne2aNSWBNAt9gpc7Z9ju2VbBx+8ppdbN2XpE5gvlBsMKHB87QUAABAASURBVFa5fShJp9cicER2eeKJpENfXydlk+HRUwtMCIStnuKNOLQGo+IZI53tykOP5LGDZxw6BN7lUpHpmSWqdZ9I9y51Ss6lNnyztQtCI2BySOIgj5pqlEAsRyRrz5PkpYDNgw7v3JEmFlb54oEKT55tUZbldUSMfmwxTrfCoHduSfL2rREdyTjPnIhzetrhnATyq/dM8C/+9V7+5E+mZTn5fPADg/zKz4/S4cK+sRhlgZf2CiElr8WhKRMob9CSJ1rUJj89FrJvAoY7Xa5b7TLcEce4Ko6Haxw8jFZueCOOeCwilYjaFrn9776M1UhvxMDLY/xUUKAgo3RpyUcBCDzXEMnbK2tlYyVXOcimPlvu1w2dNoc4ISB8dqrBd875fO6EDNTjDf58zwJPztcsPqrWC6frGK5bl23/fGFjf8RiqcypiSWKSgGY8IV+X2hx8cpKTt5zuKYnwd/akud3tmf5R1fl+RfvXMX/cvtKfvnaXu7cOaCUS5LHplv86ZEa//qxIr+vHOF3TywxN99gZcrj1tEkVw4myKXiPD5V45vnm4wXYCCV4LrhLOuzjkDK5eBixJfPNPjK6QbjAs/hjOGWFR7vXJtgTT6iJr11UMB6lwzyLz6zyGTBJZSXdLJU5fh0jYdO1ThWMBSqFRkITag1yJgUju8Rc1P09w7S3dXH3Sfq/PunIz59rMG5SkDTaUlfhKxOGn5hWzdru1wmijWK1RY7Bcon5cUuzS+yVs7EsCJo2XiCuMngNw1GesZViRmPYa31upUpRjJBG3gn6iFNAZbNK9v/2cgWe32Ruq/xq4kEelqH50vn+8wWW9g/oRn5Ed1xjaW9nliEZgvxkqMbl3ZeestLG+/1ayWCGZWkEn6xmEOjCYHMHEeQYRcpY0kAErJ+xOVKJbOLJZ8HDiyxdzZk73gDP/DozUUMdnus7HMYHDCcnytw1+MFfu+/H+P//aMnOCrrraO/k1/56EY+9N617Fwbo1fMPltqcqEQienjGIOKeUnhEg5D1J5vGMDpmYh9pyqYoMW2lXFGelwxuO3UoIF0mnbhDTocA65rZ2g0osHodflcpsArpYAik6rq4LmOeMfgSOG2rCdkXUdFSXjR0ZV0+Z8u6+Hv7+7ib22M8TEZhld3IgO3wny5opovcJ+96pUA3tqf5bd39/Mvb1vFP7p9Mx/cMsyKZAxHBrStw3OHMQZjXlQwxPTZgrYyMAIAh96UI+/EsE5u3S8qtPh3r+3nXWvS9FGmXi9gI0stKWO/XqNh/HaotRkYFKQkFbUYX6hweGyBuF9nKIPqOBxaDPnK0SXuPzGPLwW+TQbvnavivE9gtW04hf0/Ih86V+Wo2nXQYtdQSmCVor9D710x+rp7qRWK7FzZwdUjSXav6cGGE5fkYdqvk3fII08mYlQVql1YaHFmqsrjRxZ4dqJFMfRkULjEJMQre7LcuW012wcE+kEc348zv1hgfK7CQtmn3moK9OeYXapwYbFOI3REIVQMLpDCJxHVKVSqzFWabe9NtzHGtIu9fj1KpE4j6UcNgw2fRjiEAmajNcU9QyqVJJHK4Hp2lkYAadTi1Z/Oq2/yZm0RiFw+SYVG4gmHclGbJQtVuwQCzfa7qJpXPuGqzUlu2NVFoenwjSfrPHGoiWdirB9KkEmgfGXA5rVZjN/kK589wje/dl65vX6uumoFv/ZrG/jAO9YwlDdIXtiwKkFJSHxK1mRJoVdBJK/JobmGEuaZosO+c3UWlpps6PPYNgQd8RAt9pI3/cedn3gQ13GwzKhp/rjd/bS3X17f91HAqqpAVl+z5UupXeQgq+w8z8NxrUJ7oYEr2V0ZD1iXCtjVCTcKKG5amWOkN0MrVCuJwgu1wTfSA8pN5hIN+lNV5ASyRgZs0lrH7Yp29PbFD32JjHSIgOTpqYBPPTHLd/fNgry2azojfmZdmg/t6OOmjX30d2bI5LKguR+bKvLlvbN85UiBWT9GZ3eXZNSnI224clUXA9k455dqyg9W2D9WpiJQuXJFjA/u6mb3cAb7Tdejs1WeGCtyZLpIJp1g22COK0czJKT0G77DhsFu1nWlWat87cYOuGw4zbyM+AsXpmk1a0xPLbCwUKRWran/Mtl0izVr0+Q0/v5ChTOFJr6gzUiB5GOG3YNx+pMhx85O8+y5Mju2DlH2k9z/5AVOnL1AIpOi4bicmy+x2Ai+RzNXSqAvm2TVQBdePN3WpeVGS+uNpGpNu3yv8utxISPKeqbWQw2CEPudkMgCpDGE+uxofj/usM6P28Gbpb1oog0JSClckFNZKtRZlOVkjVEjRjCuNg2v/W9QpuFN25KMDqU5eLTM2XMRcdVZO5DEE1FLymlUCzXmTk9ROl8jl81w/XWr+K1f3cR7bkmTdh3UHQknZOPKDB1Klh9TzH5CFqGMqzaD2I2z5dXQJ1Jlm4vACn0UURJ4H5kMsP9ryIruBJePpiVgRqwd4GjBxnH4SRwG/dP4FqE1zZ/EFJbHfAtTIFS6IBFzSSU8XPGRlU9XoJhJOsTF08JDsVYoMYioSaCeVdrjvskm+4suF9q/K24wW64x2JMRJ1qpeYEYnnGJydA1JAjDpMKTDmXJU8uB0BFwSs5fqP3yV8Y+UrumAKGopGGlVFJ/Vu4NWQJWywhfm/VIew5OKi6AiBOYFKdKIXcdn+eLz0yz51QRR9GeK4aTbO9VHQImlf+ruR4prX9lR4ydI3FysRZHp0p869As3zxdo5RIMLqqB+vdleoBC82I6XooI3mWk+cW8KqL3Ly5n5wMgXgsLmASaGndO1Z34hcWqRbrBEGdvr4Uq1b0UylFnD5fVQQqZKwQstiK5AXKqtA+DKRh9aD83EScI7MlElGNNb051vd3ce221WxdP0xKBsCkwq6z1QCNhM2imDAkrvGzMkSqNfU9uaDwZk3PZbDYCq+QzlzCYXWOLa52PyMPWSxDS2Foy1dGe1arN2jKsbGAieZh2gz16gcSy7z6Rm/GFo6Yw4gQnamQLbKGyjUjayei7gcY8YFxXNyYg+MYAZvLcDbGVRtCOlJipmpRoOOrhJQrIXfvrfHHnzrF6RM+qdW9ZHdkueaObrasc0mJKWwfRkzpiskHlSu4dtRloeSy91QVGU8SIgm26kXaQVt4hYetG6hdqLhTvRlyRHmWB49WiHsRNytXun4API1p3AR2PeYV9vvaVzO0bDwIXxS3s7DltR9lucefTgqEkU93Z5K+vCd+jtryKXOPLHVBGlJ54icrB8CUwOmr5yp88myN/3a8wh8dnucPD00SSSlvUsgT01KtF07jINkAp33hcUIpj30XJOOSKYMUAa/sCFRtTpGnU8p3xrJpdq7uaodW2+CNS1P9LTR8qkGTtCI5WwVE79vayc9c1sG1o3kBR0RTc1jZ24P9LWCncnRFIbQFmLl6k4JCrlONkMcmGtw73uRI3WWCNHvHi3zxqfM8Ldk/VY/zwEzAHx2q863zdcZbMR4fCxV2jbNKnuOAwPnkbAW/UWOwq4NhR3TNxNk4GGN1b0RPSnTQQuxPSKoKl25f08WkjI3vyDM91YCWE6dHNNmWd9k2kietPvqlW35re4J/cWOav7Mjz9V9MFta4phA/0zZUI1ATTACo4zWvUme/JrBDCUvzZybRdks0P5Gigyo5utzOlqX68qQMtLZDmkZWfbbw4H0bVLgmEpniGXDNh8YaSgu8dAwl9jyTdYskksdRa48Q8NQT5y4vMcFhRDqLe2VeelkjXY3JqLlvSRdqSxxMcSMYuazrZCzE02+/FcTnDhZYPNlvVx100pWrx/lxIUG89UYOC4vPlz1s7ovQX+H4cJ8VbnHi0+N0ShWwFUu3vnRr8ZW0YtlsPOy8J4905QF6LJ7TYpV3SGu0WJsnZ9wsUwYRRHGcXCMJvwTns/y8G8tCqQVqsvlpMA89yIQ6jXSElx9boOaru1p77VaLXb0ws+v66HTxLnn5BzGGN61ZhW9iSSBoji8zGG/PblQrbNUreKHkTwe72Vq/vXbdmz7x70tCGbTKXKpBI5k/fmadXlf9o8CNGR8Z2KGq0ez3LE2xeVdDnesy3DTpl4GOtN0Zzw6UjFlDg0LAvoAl56kx8auHCMpl1C5ysAx2MhWYalIU4BLEOP0VJ0Hz5b40vFZ9k0tMr5UwxcgeOkm9rfW52frxLX+4sIMsVhTAOFzYHyewe4Yd2zpZSjmYuTxjnQnpeNCrb/ETKmuXGKDw6dnOTlVoRlqXOmU7gz45SJn5JV+9/AUp4WAs4EnL7OBjaJFrSRLSwEXZsvKS0ZgLupUI4rk4jHynivvtMpSsUogOhvjYPdR1XgjjljMw4bkNTPpy1BzsMBocERXq6detG28msN5NZXfzHUjTJv57V9uGelPkBFTTs+VKVTlxbUnHrVf7Usk5z90QibmajixJOl8nDPTjYu/fzSGodVphkY76VfCe9vVnfQMdHD8Qp2D55tiTNd28b2iUelRPmTDSALlrDk2Gcp79LUfkWb0vWqv+CJSy7lai2cVpj0zXWf9cIxdownScUezfuXC/YoHvISKvqzmUELguUYMyPKxTIFXRYFAXsfCwhKlcg0LYFZQIvVgoyKOwE52l70lSYiUO2vo3cVNRCQSIQPdPQyuGCRKS4qt8pMnpKYvOcWeUpDgOg4bJbu71q2Q/EhuddLumR95WKVq/3B4sVLHbzZIxxxi4neeO2y4c64SYNw4eYFdd9alUvc5ek7rqjbIxCHmV8l7gcaOGC/WuO/oLCfnmsS0wOtHM/zGDSP87I5+eiXZxw9dYGG+ohRNJxtGBxkc6KaonNCCvMyaD3UBViRwHep06e1JM6YwbK0eqW4vO9YMsHW4gwvSd/0C3GE5BvW5KgsLdRLKhQ51xxlYkWVsoQyJNF7HAOeLAQV1bGRwdCUcVvWmwPiU3SRj6vfR8Sp3a77TC1XijkugUGmpUVfEyOo2wDjaF0NOeqlL66+JToVSFQuOVocJPnk9D8svtn/7bnOOfiAi6UYyGcdxjIa3s9BTo2udemTPV1WcV1X7TVy5TQPjYIyhJxejtyvG7FKdmUJAU7H1SFtpGd6WkFDhkIjTszUxi8f6lTH6unp59hiE8RjvfecKtm4cYGyszhNPFZiabTJfirFfYVNFMbDAYEOfYdsrjEiYgPWDMeU7k5yY9JUPsSOEsp7A0b8fRjbbR3tO6ste12SRnpxtcfhCkz6ZdNdviDOQsxDsaNbuD+vqdXtm5/fi0hQwtmQBp11X+Z0IDMvHMgVeMQX8Zos5eUnlcgObI7INjQDDiJXsNUI3e2l5rlyr8/WjZT57sszTAoSm0h7nxgo8cG6OWYGsK3lvt3nuxf5pulMLTc4rnFqXQm8KYIq1Jr7vC4IaqmV71tuPOMXiyCkE6RSrOwIp31D9yQLH/l6woDUsCAzsGkrKI47JMl70Xfr7+4klM0wsVWkITPoyDik34vx8iUMTBc5NlnBf29SVAAAQAElEQVSUD1vTbVgpo3ooFrBlOMuGoU52re5nvTy/XlNkVabOuh6XXoFPAuj0DOs6E1y9ppvRbo9CtcnB8QpRIkVBIG2BuSOb1/RczsjLm6l7zLcMxyeW8FIpVq8bZXqhxLNHZxgTbeb0bEH5zJa8R+E6u1d3MTyYIqHxZhca8nRd1gh0N43m2LQyx1qllwKpn3oQSpMGKhGeBN+2tYZBqP1bUF604otaIl6oEum5pv7an5G6tPpS+yFWkT4OcSI0mqGm+742LtA8dKmbesClHc6lNXvztTJS0MZzMVLYNtG/aWVS+UbDKcXsy4rta8u+N2mDy1LVUajClTUI79qR4vadGULF7M9NNtg46PGBW/PccE0HkcIcZ08XmCu6HJ90ePRUgC9Ba/+fiqJ+pC2JeXHlAFzW9se4IGvt0Aw0xByhkvH8kMMK/4uLr/7s/+5xYMyhGSbZvTbN5n6PmOOQkEUtvv0hvb1xj+SMK/fg0Z1wSbp2XGNflssyBV4RBaxRle7oVCgsgzEy/Ewo5RYRNJq0lKvSHfXjYPSvT/kw+1dlrurwuHEgxs0yZHd1S4kLiKrNSAZjpLoXT3tl83ifO7TAk5M15Byxt9jiO6emmde7uVjtFb0aY4h5DtYJCaRsMY7aRZpRKNmGRWnlumS8JUCYXWxh/wuqe08UGZuvcWTeZ++sL/0T0hWn7V0NdWXZOdrPZfLgLBjWnST3nanxVwdmGVe4c8twkquHDO9c63Btn8NNQwmu0ntCOU2U31/d7/CuXR1szQUMxGWa5vI8caHKMwLIA9MlhV4LbFjdwWzV597TNRZNjDCd5Mh0gb2nqwqZVkXbiHnZB4fOTzNXqbVluCGLJCWaD0uQU67CkV6MpDFcJl12+4hLn9Mg0ShKzh0qLVdOBUTyMI0oH1MqK6l3DYMFzjmFYi3NUZ/qiUgUe73OSMAYagSpZ5qtQPzjYLRH8zIaypUqkW8wxs4yUq1Lm4Vzac3e3K0cEWXNcEIhmAwT003F2R2CF4VfAhHxwnyTYikgpc1fPeRw1cY4W0Y8TkzUOCGAXD+c4mevzfMLNyXYtTZN2GpwZqrF1x8vMrnYaDNDJFsUMUhoGUQW4HoJb0cqxP6PHYtV9NSS9+VZxJiLG2ipaYyhoHDG/gsBM7M+m9XXlmHaG4yOSJaZLbr8iZ+NWkSrFZJKg+vaNf7Ep7Q8gbcQBeIyYGM4+AKXpuVr8b71NIIwJMIQyUuSWOFJTke7Ovm1Ld18bH2Gj27K82s7Ovh1GbLvW5NEYgvBC/ynrlgQkJ0sVCnhstSAmjyIYqMhQAslj/FXTKVQcynX6xTKZc0Ukp6Hq3lK7xNKMTfE/7WmQUEprJG4cyDFDaNpNvYliTkhTXmWOAYjwzbuOmzqSfLujd28Y3MP3SmPJxWV+ss903xl/wxnZpp0ZDO4nkMy5hEnhdd02dSdZWtfGvuTi1pF4VjNflVeOkrAf1Y5yIaoFXNcRjtT9Hg+WwfTrO7JkY58blybZ7U8TV9zXFIEzYaxu7rTjA51syKTp8NLURKylHzwHbB/zKNWc5jWDesRhwLkVqvFBXnA52dLnBhfwoaSefFhaMt/KpEgk8mQ1LujNaONMC+u93pcG6PVgy9P1m/5GjLUKAa7b5H2x74rsCAk1+1LPJ1LbPfmbiYO7u+Akb4sczKVxmXJNYPnpxwhfuDcVBVjYvTnDblkQF8uYveaBA4e+2Vp2T+qPdoZcsvOPB+6tYObdmVo1ascPFzm7ocXmFpy8CXBoRgh1Hgx9Tra7WrMFBOFFqcFyqHjEZnvDcz3H5FutIs2syFGPCWm33suIJMN2b3aYyAVaY6mXVRVDBDZt59Q0dhaq06KRV90ijRPa1lbpvwJTWl52LckBZKuISGDMhIASa3ZKyk1yaU8mFCyILFCTC/FFl3Mdyn0d3axyaPnyxwowJIfkssklNczbcDiuUP6kr44rBKo7FHO7AvHy8xXInauX0l3Lo4RGD9X9Ue+RerMxxA6DslkSqCV0CcjeaY917oFFuXsfHktubjLdoUkb1qdYktfjKxpEvmN9tzUjbwayBG1f2+5XmHTnBdRUo5uKXSpJjs5uRCxdzbgWemUx5VOOVF2OaMwbUZ0umKkk+6Ex4XZKg8dLcoTDDknnTazsMCqgSwr8jFWZQ3ru5NEhQojOY8BU+HODSluXJOhN+OJVtJDEtxmw6Ev67BhOIeyNzx8fo59s3UWtAZPOqzL9UjGHTp7O6hLd03IDcx1dNDd24vruKA1/CBpj3TfAmlVIfCmBar2og0iGK/boTEiDdASOOoNV7SyYzU0fqi1RqHf/nLOq9hy2/wlxXnJp5+SD9pnhTJgzVBcFlGTY2MNlhQLDCWM1qpo+BEFhR9yaYe1YupM3FOS3GfdgMc6eZxTxZDxxZBIwhqPR1y13vDhW3LcsjVFd+TwlUfKfO3hEgfHfWycPYqM6kJXEoVW4wqnGA5PB8gIAwKVH3xGEQLYSCVkSl7sgfEWgRh12yqH1T0RMTGdMWIyNTfGYIzR1Rt/apqSC4lFqPmJhouFiJTXJC8QdzXH9uLf+Gm9BUZcnqKlgDEv5duMG2E9nVQMHGkgK5NxeRxRzBNQGvSCXsVZEVV5go9M1fnM/jm+fKTIo5MBTygn//hUg7mmeNJpc6cdRm0ier2Q21Z1kBXIHpsstj2/0VyShD7zQwzVdgcverGyGeLiJjJ4iTR2opEdwTjY5ThyGWMKQ8aSroDE5UI14KQiSnMKszrKOebSaZKekREJVh8ZkNkdkdA6k8kYOSXrBnqydHfnODFX4psKBd93qsiB2Rrj1brW1mCh1mBEoNeXcenqzChM7HL33jlqMqR3rB8U0GnsQomt8lo3DeepFwryIl3WKezsSk5XdRgGExGDMvwzKY+ZuQBfoes1Iyn8sMGxyaV2/rEsGts1ZeMOvl9lQmHi/XIe7to7zVNH55hQqDguA8HT/rREx0href50tB4Xo0iST6FYoWX3RA9tf3bNunztT03AaMxQpSYDI5GOkUs52DGriiQ48ST5pIcXi3DszUucgXOJ7d70zWKOw5pBl/4uhSHO1TirUGlDoZBQifWlcshSOcAJagx1Jki5jhg4oCtj2DQE1gg5M1kXuLkExke8yaZ++LlbOnnX1WnmTRdfebjAp75T4u79dQFpi1qUwJHQr+yO6MvFOSsrUJEI0clRebkzIpIUKkLCs+fh7EKMLSscdo8kyMq6xFxsZ4zBmIvl4p03+lXcKGWABKMuw2KxZkjHmnSkxXyIjm/0dJbHe8tRwJiL/GuMkTwZeqTMak0fpYiQbUlCMhh5kjdUTzJhF2jv16S4x+aLJJwW16zKcZVyb50CpYlik4lSKO6zNZ8vRiFJww7J/Pu3d/OBnd1sHs5SrDc5XW7gC57U/fOVf/i75uDIY0XKt6Sw7JKKbxs7Lo50SzYZp18earojxXy9xb7xAnvGi4wXGiCjOhszpBNx4jK8jUay3oxxQN1SrgcslJrtVE8qlaQl0LH//6CSnAz1Z+URxuntz7fnfEK5wZbANJOLMaCQrRe3/QrwutLtn30syQVMx1xa8kQd5Sd7EobefJr9k1Vmy3WSrSo3bepmw0gHjUaNOeV7GvK2ko7PmoEOhUOTmFiCsvK3pUaIE0/LoGiQkw7rzOQItUdlgV69URetIyT+XDy0qggc0cTTwozoYj95rocxRgu9WOv1eFXv7W59MYgFw6SsrHzKxdGDhlwKJ5akO50gJbB3MNLt7eqv+sV51S3eIg2M5tnf4bBxNE9JgnHkVIliLcQXwy8WAnmODp6YuEPeo3ECIiGiEXXX9ydYpzj/uakaZxYckdbH1WvSdcVgMd53Z56t65OklSPYdxo+d1+JLz40x5HJFiVZTR2ZiA1DKep1n1NTTRpRjJc7DBGBhP/EVMizJxtkZe3sGpVgZDw1MYSWyXT1Ez+tRKtEjof9XxKWpGxSYsishNJIUV0y9/3EF7Y8gZ8EBeKStcCJ8+SxeU5O15HYSBLE7+KxUB7Pi+fkyiDb2h3n41cO8atKcdw+EHHzcIqtg3ma8qD86MW1oRXGmJKcny1VsSBQr7Z4aqbM/Qoh1nxpBSnUl7b4wZ881yEZcwn9gHqzQUM5uItDRRhj8Ly4GkpO/RCpENZ0p1k/1EEqlSBjmsQEVFXlcioCF9nkqmvUTm9aaU26YV4W8ZIA0v4W20aycrkkMXnBUb2BcIti2efEdIOHT1eY0nVT4GXHuXZLntH+Ts3LsFhrcl5GwqkF6Z5ytQ12Kc253IJHjkzzyNEZRgZz7ByKMZw29KZb1CotTp4qtMOQSQHZmbESS7VI4eeWPMQiC7MVglKJkYzhBoHqbTsGGemM4yhM6WjddgUXSyQAjAT2ekf0kH40MhouPnudX436F6/4QURN3rU+4TqOZgE2bx02m4iUxI3TfrfPL6U4l9LoLdFGe5aK+axVCCGXjnNqvMlMMSKIXJYqRlZQkq5sjHzKiKghWMvHQE8adq6Lt/8CxoGzPtWaBEB9WSsyTsiqXoe37fJYv8qlczBDPZbmgX2GL35nlicPVShVXVb0OCQTcFIAO1NBrWgzkRV8a0FabxEJvf3t0FQJ9p1v0JAw7Rh1WNNrtKkRxjgSI94Uh5UJg5Hl7TCtfOO8rNS83GmlNzBGAmJev2lG6vr5osuL53M3ItEw1Ky0q6JVqBIRSWhCe1+ebqQicQH7rvsXGy+//qQp4DqGtDymeRmtiwKK9hcntHsORuCmPXzRBF3JZW82RU9SMuWEKKVEScq8LB4sy5uR5PLiw3fggu/zwPkC951p8PhEjUKQIHRksGqMF9f9YdeWXew3Z1tBA08CEDcujhqI3RG2q0QKIbaIBI5dmQRr+lJ0xKGqeeUTcboFdvNLFc5NFijUfCKtWcuTIRBRUL6yKiPATbhtPdErWRrpSNCTcgW6AW4solQsM5LPMOw6XNUT46q+BKuFjusH8qTdBK7jMFuscna2zNRCnd6ONGtGetvG67G5GheqEaEWcdP2IXo9l6KMg9GuFGuHMsrV+gz0d3P4TIVDJ+ewXwQstqAunSNcIZnvYqHlca7UYlw524WmkWPhK+QaihaRliFKqC5ak4aQwwGOgDYmwohUkjcR6nU/DQ3RviQDIZSDYYdTRoqqDHdH+2zD157RXO0E7cNLKFrlJbR6kzeJNL9IBHKkOIe7DOsHY8wolHra/qyj5TBVCbDWYH9XjEzMwcXDGFdWhsHThq/rh2F5j6cnfFlTrgDVaStdB/2T5XnDlgTrV3oM9BlWjcRYs6aX0+M1vnDfLF9/psKSwiadeY/Jgs9ReZR1WThWafsKZwS6VoeEui42Ag5OBVxQjH+9rOFd6jMjRnbE+MZoLI3Hm+Awdh7iel+EPT8v4VY4q6/Dk5Aa3LZnbHg9Dg0nAQ9Fe1t8QpvzjBoEevclEHUJR0GW+Yws67H5FieUhzoysNUZ3AAAEABJREFU0eCY3s8u+MwpD1STogwin0jKSCzxekxzuc9XSQFX9QfyMVZ0J7D5tyiSfEnuYuL7qq5DXauKuM7gSC4npKCfkezePxbwleNVPrdvgSMTRdLpmJ7zkiMuAM0mI0wMqqHHQpgkk0qzYagPxzOIk7Cy+Hx5SeMXfXDF0l3qf4U8Qs91CCT3Fmysro1JFjoTDvm0dIZj2nNwxGNJNcrGPPzAYIBWEDEur25e+sDX50hGWlH8eEbe3py8W1SrV31slpHd6wV0p2LK46cFdB5DOZ8tAy7Xjqa5bW2W61Znlf4x7D9T4Ni5ArWghRd3BUQxXHmxnR0ZFitNzszWiaVc1gxk2S5PdjTn4MvrLBWL7F6XpzdvpPNC4m5ERfPr6UxqDyz4hWR6csRyWaZMkm+fbvLVowWelvfaDvlqQd3JGB1aoyONaXCwh68+SsqzRqJJJm6IiR5ERqfVwJGt8poXTQWkH6uKBBSEiDHAMwapAeblNicThp6sp1B8JApHemrPV1+cV9/krdLCiDAOXcpt7FqvTY8ZDp0qC4hCJksNMW6TLin4mDbbNZ6228ExaiOi57XJm1emFS30OTzWUgJcaxalIiJc16M347BpZYK0UyWfaHLTrogbLu9VWDXO1x+v8vWHa8wvxViSh3rkXJmleoR1913HiJltLyB54dxixKGxBrmEYfeqFIOyIF3jYjQH57mikX/iZ6QZ2GK/nT69EIpWMQY6YxeZT564wajGa38aaSIjpYP8/FCKpaF8sfU0xpZ8DioS8NjROt96qsFnHijx3+5a4Pe/tsD/q/KH3yrxyfvqfHWPckETsFg3WC89kkf52s9yucdXSwFHDaS76EmFUqZBO7VgJFuRPKqSHwjAVEGy6KgkYo7AzeH4fIO/Olzms/sLHJ0usrovz5aeDPGopcovnLZNPubSrZy9oxxbpwnIyZjKyxsTG6FhXqj8fVfGGIy5WFxNslM6oyfpEoQR1turKUxqm7h6ycdd8ppbSwZuSV7azKJPuaSxEjHiXkivQKm/M81SyzBTC2iEEIqf7fxinktCgCZ3VtOJEUjmK7I8JxYaHB8vKSUTMpjLgUKgPck4gcattxr4xqchecgrzDlbKBElU7iZNCeWKpxZrDFfrNEt3XXHxhxXDyZYJe9VaUdOLgVEqQx9vXkCJ0bRj7FUsTnHFLdu7qVLXvlSqU5KnmxCqZ2CBH1syWdKoLfge3iaQ28+xmhfWvouJr0o4mBAtEJvPo4A2sNG6Ox+aVF8r/DaHxoSpB9rMo5b0kY5zS/pOFQUny80ItJJ6EgaPAdwjF4u7bTNL63lm76VliavRgYeG1cmWT3gcfZ8lWePNhWGCIjFPbJKOjuyoCKCl6zGiKBrVX+4y+HQmM98of6S546EZeMKl9FeZJWFNKolbr88w8/c1Kuwa4pjxyrs21/hwkTIyXNVxpVX8aWY7TaZCAIJyYys4f1nmwrbwraROGv7DRfnwpvuiDRfy+11CUtBXm5nOkGvtJtrAiITEmltr8ekIyICeXwlGRfnZ+Dp4wFfejTgU/fW+cQ3i/zRVxf5xNfm+fw9i9z9RJWnjzQ4KJruO+nzyIEGX3+ywlcer/DkKZ/Zmvm+XX49Zrzc5yuhgBH8paTEOzNJhfhcfP1zxWMWvxphoF1/oZeEkke7OgNuXJHgptEMd27t4eeuHObWlXl63ACjXNgLtcHIaxmMx3jbqh7etS7DO1en2NntkhPQ1TUGr/BwVC9hIlLSBQ0B9ny1Tl3KWLfbZ0rA2C0PLRnzqEnPnF1qcXSmznihRQOP1f0drFVetCVjek7qo+4botAl6zps7o6xfTBOVwLKAtdj8oLHFWWarsJ806PYQF5xkmajodBtk5jGMvI4h2Ihb1/XxZ07e3E0p+n5GqHokxe4dac8VvZmWdGTwpE314w8puse3zi8yFeOljlb8njmbFV53jmeOr3EickKV6/t5roVOUXMZEBqzIbCqCmadMShU30mnZCK/UKQxo5Eu7hA3dP82wTQZ6OLULqwpehNGIbCIYNrDDq5+MLrc2hsnTQ1rif655U2iwkJ6zIiAhOnP59uz99rc5K55Dk4l9zyzdxQu2NkSThiUvEOndmQXZsyuI7LY/tKjCmUmU3F6cx4OFKZduN58RFCVypg/VBc1ojLMftNV90zstoQEHiid1ciYvf6HNl4xLHpmHpp8o4rY/za7Rlu2hGnJ96iOO+z/1iZe56a5txcSF0MFBmfgjbxwEST01Mt1iqfsGMkQT4lIDDaDmN40x3ixADDQjlS2CJkoNOhR/N1TSj2sxB26TO2rW0v6ggkaJFVjvISfY2pCAkn5uC7+xp86p4Sn/hGgc/ds8ADe0ocU562VochKZrLN3Tw3uv6+Njb+/j4O7r52Nv0+aqMvPsk87LmHzxQYe95n4pC6pc+0+WWrxkFtM85z2VYxmlKiNjS5ls+6EolSEu4Lv4PCxdHs7JpIocVWY8PrE7wq5sT3DqUpE+8Z6MvVVzJXiS4jSSaKmrWIaG/eiDN5UMx+uQN2W9z+gKYgsaNJL+It1Tth54ScVJSuJ3ZmMApRlkAWNE8IrWyz2wIcYXkoCvv0HJDKlLSJddlulClUmqSICKXMjjJGFNVw3wt0hwNcmjY0CnwXpPnquE4ndIj9Ra0BGb2C2813+X4ZJ1ppX4SyrUu1BokZOGvF9BuU75xtfRWh1a8tjPPZUPd3DCS5V0CudGOJHIG2aOUwl8dLvGIdJYtXz4ww8NjVU4qFfLkybJSDzUWWzGWSjU29sXpiMF8NWKsHGL/v0bP1Zw102wyJtnKko9DqERkM7Rr8FkUILVEhEi0DJQsbl/LgEjFYuTkTeuS0HG0elXi9Tns9ln9sFBrYdNUPSkHOfjYzzXNMytDIat9d2XcoJlc6iycS234Zm5n7OTaAGlwtFF2w7esTrN2RZzx2SXm5ut0injdVsFLEWNeSgZHkJlwfNYOufRlAp45H2G/WINCOEbEtkRPqt91fR5bByMWqh57zjbE4LBzJXzk5jwfvi3Plevj1GohX3toic/eW2TP+ZALlZDjCqc+e14SISa8bGXIkATM1ZgeCIJ48x3GyBp2OW3zjYHDqn4JvhdhHE96xlLblkubdihlFQoQQxkOgQSuLoGblWI4MN7gO/uL/On9Jf7i3gIPHGxIiB22yJC4fmeed9zYwUfu7OI339nBx9+Z45fuSPGRW1VuyPHzN6b5xZuSfOSGFNdtybTD4sfVX1EKKpJkPV8ubcbLrX58Crh0x1y2KUyXizvIalWXRh6Ly4A+V8QD7b+cE4GNstj/tuqENH8kzVvzW1yQTB2twTNLEed03ZQMh9pXy0PqSCaxr7RJyFPjBT69d5p7z5SYkRb3jZH9FYlnba0fXjQ0sqXpkQHdnUux1HKZVmzUSq3tIO06rMh5dKdVUxGUliTXOAFdyneuzBhSbkA8BjbKMqe5nldCrCndYWRgS9zZ3RPn1tEsq4VOrpOgVnfwJQeL5QaHJ30OjNUw8SQtJ86J2TpjRV+h5ZpygHXKyqVfPpDkwxvT/NwmAZg82AMzDb4tz/Bbpys8pLzktOg1pVBp1Ye8EHlIec3u7g5ynV2sFMjuHu1iSOmchnTQubkWC0JoP+HJa/WZLZQp132SqZRWFRGGDl4yzVm5tPeel2GqtSwqr7oomp5ZqhPUq+zqS3DFYJq8K3poL4xkmSjkeVl7/p3X4LB7ra1gvCgvXaH4vkSI9fLHNa+K/cZWUMczIUZFoQQwXNIhzrykdm/6RpYekgWM42CMozCgy+a1KeUvmvj1BpJBYtpIo4oG85L1GAmhpwd9eZfR/pALs02OSrmqVXuzHT3z1G+PmHLXaI4MLU5diDihMKqj+6t7HG7ZHuNDN2e4aksnlXqO7zzR5M/uLvP5R6s8cKRJqRqyps9llZgqHnPaBo7Nsb1kIm+SD0b0KfuG0xJShfdZ0eWS9DRn42CMfWoueaZ2zZGUhv323qQMhyfO+nxR4dA//s4if3pPmccOBfiyqi/fJEVwY45ffluGX7wlxYdvSvHOq5JcvTXL1tUxhZNCOlIhmRjkE9Cfi9jQF7G61yPhuQp/a5RQgnvJM32VDZervzwFJCNx19ArLyjvaX8UenQxxFSyQqRmEKKoodpHKEpKVft2VEr4maWQz58s8CfH63ziSJlPH61wvP0NdClh1TbG4KBD70Up7wP2jwVMtnj6fFEGbIin0GpTYKBHkmOk9ENV/sGn5eiE5jks77Yv67JYqjJblTK2TcRGMTXrjrv0SDGnJP/CQ9b1pLlWXty2viQ9cQfZ3iS0gEKlyfnFJgvNCDk2mmNEXutfqzzeClUyzYZSM3ViToTrtuTBNTkwtsTZpSZlE+eUjPkz5YCDc1WeuVCgW2C3qSfGkN4DgdoDYy2+fLjI04qI2W+Yeul4OyxbLtbZNNDN+zbnuWNdjstHE+xYmWKH5OK6VTk6HUPBd5guSicGTYwMVOPGwPGoCXTsT01qyplar7aukPCZouFLR0t85sgC356ocf9MwDPycnu0+LevT7KpxyOlDVA0Fkd7Zni9DkNdoWO7HyIz3fKshcfMN1oa0KFDXq+NQNjxI9Ef7ZcevOpTS3nVbd5yDRwRKCkXe8OqJCPy9jxZpq4TSRS1FDFIFOn9Rae1Vu29hGfYpJxFMpHm4JkyczVZnqoXib2tdCUIWdXtcfkaj6aY7OhYHRlX7X47EgGXrY1x0+V51q/N4ibiHDnX4KsPF3loX52GNnJ0ICGwtv6iOn3utBbWc5dvqrcFWatnZisCHZcBWbue64gE30e4S5hxoDYL8uiePVfni48t8iffLfFXj9Q4eDoiCjJcIY//Z2/o4MO3ZHiHwHCXaLquP5LVHtGhHEzcifA0DVfWraN9VnftM9L1UhnOzTSxynCoN0ZGljLLx0+cAtbyj7Rnkf2mYSskIXnyJDWyVYnL4IqkpNteoOpYBZeQwj4igPvawRIPjteZXKxSVlgwo+f5mPuS9eiWeoKkDM5u5Z5iyQxLtaANAEvydMqK/rSkC8Rd6O0lbV/yQR0pY4LEmw4xmC+dMV9pUfX1QOAbU+lJeYx0enTFAhq1JvYnG8KEdp1Q4d6EQq0V5Q2nCiWOTpYYKzQEoxGO2rpao1KhrFbcsl8L6cxCb1eCrlwCI9m6IM9v32SVc4X6/5+9/4CS5LrSNMHvmZnr8NA6MiJSa53QCa0VJQiSRVVVZHepFrvbuz3bc87O7jkzc0737J7umVYzVVNV7BJkURVJgNBaaySQWmsVGVp7uDTb/3pmAEkUAYIsaISFXzf17L377nvv/le4ezCivOS05vOIdMbhgWEGcjOcyIc8dnya728b5sE9ExweKSNkxVcOtiIePRkZcYF3T5PPLUtS3DovweVaN1d0wE09CVbWuWr/Dw5Iluq4lfUFhEHg4TQG9mn6UH0OPJWTngtLBYWJA/EW8E3Cuo0AABAASURBVOrJaX60Y4Kf7hpn21CRMT9DXxG2DhdEeUXHykohST/gVPN7/3KqdkbzZjxXpEa50fpErGpMTRbyxNXv5nSStIwPOfTCRV+kB34LNrzf4pmP3yMRmFVUm/FpasyCFzE2VWamBGHkiUAS1NvsSw/gYYt1gQBsybw49lWQ/UMVhXlCIo2OqxaNSCtncsGiBC0NcHyowO6TIUXV6YjIJGD5ghjLljl6lyRYuiRLMp1WTiKq/kr+y/tLshBlUSo0FDrVq6VjzIRaYRWRKZFqM+/yzYDVKLQwkxZfpDrEhqqMCO08iqqAFr2xV8Xqqk6J7L7COpHCPkbnlzdj4fjpMkNjJeY1OhqUS/Ft0ZgcRKrlbV/WVrUu8RKJQll81reyQi6T+Qp7tKp+9soY3310lF88n+e45NeSSXHdujq+flWab1wR55YNcVb1BDTWOK1/LVAXA/kZEGiUPC1BT+Pny8P0ND4VKmFJOZuI5w+V2aXwdXtjnJW9cS0kdZa57UOXgBaPpg81Umr1ibi8Da01MWVrJq75ZCuhYnNR1+zVIACsoUKNUh03LG7imyvSfHtNrSjLOkUxYvgY0Gl2Y3PZOc3RGFyi0GOL5mpNEBLTfJuSESYHFE1BqxZUjrfbNFV8PSPsozMTJ1TO0X6wYEDRjbKeibTG6mMO8xab0zGmpaiPy9Pbp1Dfa/3TynXnZcDFWC4eGuRdGkAeFTiOy3VU1aD1FmhxLquP87nl9XxpXT0X9tRgcz8eixEmMhwYrbDtVI6dwyWeVmj45ZMz7Jaxd8/+Ce46WuTnB6d5WNdHizN0tWZYL+N/aaNHY5RjSX3EldI3yxoKNLgcCzIVLpS3eU1XBsvH1grwjwjsXz4xRV6ee31dipbaFLU1AYEUX1xJvLjAP5JH2SkZXtrm80V5h99cW8+tSxpYIG+6Io/3+EiOp+Q4/PVWefTbx/n+rknuPlzgldEQw+uK+mg6wMZFYntPXia/4WLIlPSJefV1MgJGixVFByokFSXqVvgoownmnI+zP/fbNev9do99/J6yhVMWaMUz9bhkjMMncxwbrFBUuCDSIjCBz/bKk+XkJFjJl9qYY01vROQ7dp0uUfY8dJvIBK5j3/Norw1Y3hWQV4hj+6EZBpQfsPo8gXCrJlFve5xUvaO23mdxT4YlOvdkpT3x+pRCh+M8vC0nyy+sJtQrWnQVWX+hlIOByixPv25vk8/Ingk1aUL1KazWVdE6DKtkCXSjUAszUugKke2rpGcio4r6aqQy1XKqdEbaYP/hnODIKQzsoXQtzrk36HzeIpU/n0I7t3oVJ4vKZcrq12QpUn/Lyinm+JsnJvn7Z6bZf6xCa6aG61dm+PJlCb68OcatG33WLYrTqiRNUvIPJGtPXoSTdeh07JyrNu2c9p4dVqgI3IelBF+U8njxSJ6ELMsLF8ZZ2OihoWRu+/Al4HsegYasRuuwJhVoPjnNJapk1zUDKVbK8lfA1pFSe6ztTHHZPMfne1Jsbk1yQUuKZXU+9TYvtBidFYRqHZELUMSR1VmPWxemuXF5AwuaElh4c/tgmZEigtpzD/A2mwMnBVAbd8yvjxHTHD4kT+6EQpyWDy2Ls6KuOVE1PaM8V1Gey6BydePy9MwIzHohF3YkuGJRHY0Cn4MKre4ZLjNecYSaw5Hq70x73NCd5qrOJB0ytGskgPpkRFM2RjyVYDryGZgusP/MOEPFOOV4LVvOeDyl9XhQnloUpGhV7rY1FdLqF1gv3fKFVYq0KNf+1RVaT/PryEpGFrKtV92daUj5MFzyeFY6cK8AvaA1lc0kScU9ecB5YrGAmBa59dE5x+qOGm5bVMNN7T63dKX4+rIsv7s+y+1r6lnXWydAUsplYJLtp/NsHY7z6GmPh47kODqWoyQ9ElV10a+RN2+/RaZDziPjq0/J1LKMiM66RJXvM0pT2YfvsglHl2SaFN9O4WHnvX29v+7OP+LRf1j1R/lKpAWZL0e4eIKsvMchxdm3HphBERpwoRZVxOzm0J8Jt0qwsD1BVnH1E/256odC0PXzKR4gcEzR2RDjzPAEu0/NKKwQw9OfLa7epiRlC4WcmqQhHXL9xhR3XN3Aip44h+WR/fypYX7w2DhP7CpzarKMUhPV6j0twFmefv3e+DdSydATCHmqx1ExraGJZSb1LNiFmqwl1Z2X+slToeAqFLWQFRnWFaeiDmPAOTuOOD1W4dDJMeYpp9AlJWOhFt7l5tS2kdVXEHtnJio8Levy+4+N8P2n8rx80KMmVsONq2v5+uVJ7rwiyVVr4yxoc1XP29cMdc7p8VlCx28SDoxMVp64H887thwP2XIoT0oL5dJVSVZ0emSkiLzIwzn3BjG3fSgScGrVOVcdB8/21XN7AwekghjCD8VRIjyBT1zXFjam5cEFWLis4jlGVcD+O0dBhmR13jqqz2paa/5qoulVJwV/fW+Sjtok2/umeebIMNtHprEP51RU2rO1wdttqlDrV3hBt0B2ZUuMxpSTsi9T0PV+GdWvC2W3Hh9HWMKqJY10dmRJKo/a21ZHPBHn+MgkYTmvdZMmnc2yp7/A4/vH2SajfFw5fLFIdX7LMz4hfbRLecZQ/VnaIeBvT7Gyq4Zl7fIIBUDr5jfQ3pAmEZds/CTF/AxUCtRla+muTdEq77jVj1jfluX6hY1sbIqxLO2Yn0lRH08SN6BwVLcxArYIpF87Mcl4EWZkDPuJBEoz0j+ger2E9EdAQYqoWTnXVeJlkaIvGenJtJhuEL/t8s66VP8GeaJXL6nhIoFmW8rTcxEDk3lODo5j/3nEgM0adc4aN7KzfxzlNPZnxgoyduM0pmMackefIoGjCgXWJkqkA/DUnlg9Oxd+y+a83/K5j9VjMixNWkxp9HPFErVS8DXNWXYdKXLwRJFQShMtFt5ma0hV6G7LaPJ47Je1dX4xGwBPk6Y9G7JmYS0EAfv7i/SPl3GqN+lV6FA40KndYV0zq/DCxR63KH/25SvruOniWsXyYzy/fZrvPTzEz54dYqcS7FMlqPJ9fmPveBwRCRxQP3IKl+w/MMruA5OMTeiqwBDx6HkO5xwTk9O8sG+Se7dMcs+rUzzw2jSPbZvgpb0THOrPM658hnQStpVKJfYen+S0rNSF7UmaMk512J13R5EUUNkrM6lw0vaj0/z0qTPylqd4+vVIiychoyLJly5Pc+eVaS5bF7CgzaPWtKH4LIsi3LtqKFS5wSlZw/uLPLtvmrgUxVXLkmyaF8M+Lu+cBCoj4F1VNlfoQ5SAIx2LY3nBoqIMBo4BHt11aeY1ZKgoBPjqQJ6f7ujn5YESZ0qaWwr9FQUqs4rY9kaekKekuf/y4WFeOjguoPVYLCBpjDl8Wy3vsMAiqK4mX9GXDhm0l86v4eLF9bQoL9iXK/HE0XHu2jvMXsUOa2tqWNRRT202zUi+yITyc3WKWPTUC8zk3ZwZzXNM6+fYlOOF43mB9CQnJ2SaKnKjaSsvLuT1vil29k9R0V9NrIL90EjSKxGLiqxsT7Nc3rLN40qxSKo8wcXdSa5aUk9PFlaINvfUclFnhqW1Pg3KxSfEvRP5aiAuY9n21qeZKGCrwrTPKJw6VfGJKyc7Mj7N2NQMoRfDxTKMCqjHZKSXFd3qrE+yRPn6+kDmhAvRMhaHEWOKku1Q7nGPHIHWhMcda1u4bUUdixsqdNWWq6DeJFlrCUvSvKfbhCJPQ5MVkl5cusKjoIjUyfE8BXnj9iHKpMbXOVdt0+aBUfXkN3zzfsPyH9vitg4mchWKynP11kRcLU8l8h0vynvs00SoVEpEWmhlCwO8pZcxLZCV85IkNC1ePxBSjjTNKioki8u8ME++e1ohi9VKdK/WIjo56st7iZiwUKKsO+0U7oMa5TwbhJ+NWmyNiSJrFCb64iUxvnV9E9evzRIXDw+8nOfP7h/hh89Msf1ExJRi6WUt/JIURcl4U9tvN9jCIVlKMFks89rRKX783AT3vZLn+FBEWbPaUSSvifTSgRJ//dg0f/vohDzWMf7qoSn+z/sn+a/3jfNf7pvgTx8e50cvjfLssSJPH8zz6GtnkGahtyUgoUWi9abOv/mKxF8k/kIhavmcTM7yrEWUQwqhyH97McefPpnn3tdKjE76LFEY6YsXJ/ndq+LcvD7Bkq4YWVmiptA85+N5gciHc5Occ5v1fZZsHIpSfiXlGM3jfmJfhed3h9RqcVy3Ms2FvTGak47A80DjI1vlXC1zu4+qBGy4Y5rIw8rDW+is4jycmK2J+fjyjk5OTnBiskBSwNeiaxnPMaBQ5paBaWZU0kkVexpv5xy+58kL9djUGud25fVWd9Uz4yU5OV1hRN5HHihr/lTnk4AqMtIclrWslR4xqbXWJ0U8qohTY12cLuX1JgV2uxXSO5UrkJDhu7qzRvUnqSsVOXJ8jBd2DnLPjlF2DZWwf05QEBj1S3HX+BV6G1P48uJ2jlR4/HSB3YqiTFmb0i+tmYAV4rOnziMub7MlHgrIfXozkdZLgT2np+mfKOC8kIZ4jks64ty5vI7PLfS4fl6KtS0JWuTmppyrSgHJDa0h2zvJ06lHM9IBW6fgsSPjnJrIkcymkUphWvIolT15xRW8WMCogHJwJE8kI3llbYmFCn0nQwlLai9UPWOS0ZaBstZ1gTHlUTu1ti5qjvOFxVn+qXLBf7Khni+uaGB+fYqY+PCcQy9V8Nu9rOmQULotVDQs4oj09aDAuUvplmYB86hCUmdksLQ21bOsKVMd89mWnLO23ezpb7T3fqPSH9PCJppImnFGYQKnRdGlkb5qccDaRWkODUzx+tE8UxJwaIOv2aIdNprOOe2crEyH/W+0ppTj6BmHfWqtWkYPqASmyAM/hll76+YnSci63XGqxAEtkImKx8GhiqyaBMlkDDRRtdZsp7xIRGcdXLwsxp1XZ0XNLO2u42hfkb97bJS/fHiMR7dNKawZUqpUiARCofGnRWsLmvM3MaSqxS8k03FaOxsI0hlePzTNw/IMt58IGch5nJ70ePmwFpy8rF4t7FXKJSxSzqOprpZCKcXOY2UB6gR/8dAo//WeMf6PeyZ5css4zfVxuhoDYpoxb207okRBRsC0rIARxf73nI7Yc6YiD26SHzxynD/96RA/eGJa4WZP9WS5cX1SfU3wuUs9LlwU0FJj9fqqO8D3PZzvDMuIqX+e6Fe9IilBtGBKAvtTI6itMtsE5k11AVco17K2O0BGL4Hq8n0fz8VxGknmto+cBJxzOHeOxF1c5MkrKEY+oefjPIcHGvEKCVfhwrY0t69oYk1zjFgQsG+kwnOHx5gon63D8zx8jbnvHO0CjOsXNrBOXtVxhVRfHJzgtRxsnXEcK0VUzKgTQKK1HNnaEhVDOD0T8sKZGe4/PIn9P8lT8qJyqnNc94KYz8Xz6vjyqhY+s7iWS2U0Ls76CGqYVnhvl9bv04qSHFbYNVT9i9tSrJuXrX5AJyOgOV0IefCTKyB5AAAQAElEQVTwFD/fPcrritR46tkVWoN3LG9kccZnarLEoVNTDI5XqAjMj445Do06JqSjlnY3sFAg3aTIyFK1eWVPDUvqYugQ3/PxvBieC/A012NO5y7UKqkwJL333KkCP98zxv5JGQWSbxR4TExNofQuJsdKeQbfmZwjAgH2PIVJ1zX5NOqaE7AiDyMkYlh6dNdAkT7JsyMlEG+IYT/X1yP9uLk9ydUWFq7xyGrcgipPxodDw8Fvs0m1qVVb8RFTUp77pLOLWvfz6z15jj6nczA6XRYPHl3JgLjadc5JFl6V+C0377d87uP1mAYVPMoCGFwo8IjRUuu4dFmKek2ALftyHB7ShHESpnrmsD8dnHtFejYbA/s5qKnpIodOa0I5m0Rl3XlThDaxOup9Vs/TBJf1teVwnl0jMfadKZFJJZVDizGRc4xN62ECDMzAJ5BV2d4Mm9el+eZ1ddx5ZRO9rWl2Hp7mB4+Pcs8LExw8VaaoBWosGTjNkp0bOedw5/ivTfpcuCjDlzdnuWJ1Ghm6PLpjnLtfy3Pfljz7FdpZ3upx5yU11fa+c1MNf3RrLX94awO/e1MDn728kTXzm/CLCSZHPdJ+gkXtNdSnfPXXqeMia/QcFcoBx84UefLlQX543xH+4w9P819+1sd/e3iUnz1fYMfOMjNjIQvqHV9Qm1+8LM1FS2O01ZUFiJVztfxmO+NAWMyJEXh8Z4Udhyt0SvbXrImzrCtQaC5CIvnNKv0Elf74dsXhab121MRpS8WQo4TNdQOQbJAQwGTprk1QkWLfLY/noRMzPLqzj9y4/MYIkGLUe/Vl4x9zFc0DR9/ojFIDOTY2BCyq8RiTNzcoDyQUKErzVsvorfqceXOvD85w3/5RXlaKZFBmWs5X1QKkDuWxV2VirK9LsK4hxUJ5fE2KVCyUgrhifh1rBVYZrZMzArgzCk82quxKgXmt8VUo0lHn093gU1B49EUB+t07x9gq/eDhsVQ5xeX1GZpTGYbGyhzsm8G+jpQOYtSEBdpiFVZJL6xsztCejVc9pLpYAt86WuX8H76VQhR69nhG+uPHW06x99QEY5M51TtDXjeLOBm2JcJKnqbaAFcsU5EX3JbMc/nCBPOzGTwvQnYHFYFtQQbL6ekZ+kbGqAkiepvT1Kj/zoRo8v+HLPyjr1TrltEin4BxRQmGxmZolQMwTzKoeB5HJKtS0dEa86hVSNlE/Y9uVBV4ok/kyxbUG6SBs+OSJkMUlYmnY6CJvrjVsa63ltNncuw4nsdi2ais0yhY+TcJWayhACshA7MicNTEiqxkRW86OCdBm6O18kpXdscEhgn2nKzw6OszTGplLWkPWNHrMSkLZ0BAUcYHewCnI0/1e9QnHat6PD5/cZrv3FjHdWtrZYl6PPDiqMKfo7y4e4ohKQF1AzUsCsWtLKoqv2evGO8WBm5IRSzvdFy7Lsk1At0gFefFg2UefnWCM6OwuCPBig7HwsaQpZLD+h7HlStjfO6CFN+4Is0f3pzmD26t4fdvquMr13Vx0Yp6asSfJ34d2qptnm1bESZODxQ4LEXy4p4pXjs2geVXJrw0fn0tq5fU0dPiqEtOY79StEDtZQJ71qa9xzttakbKUX3TwfnjoTWsPE6IhVL3D4V0tQXiP8GqDp/6uJNMfT30znUzt33kJKBZIaMxQnYO9mnPUGHHijw7T4AZF4DMyAN6aazE3Ycm+avto9y9b1yKO86G+S1kBR6h1nc0O1fUu7KMUEX6yQuYPK2WNoUSB4cn2XVigL6Ziq5omqhcZBpV69Haz6nN/WPSCWfGpBMqpJIxzDOan4zoERBkVa4oj3C6UpJXFlVXhGxtVtQHrFcSsF3h07FckX2nR7B9XEDekvVYpVTC5b1pbltSyyXSO6Ef56WTeX62Z5InThaw0GCHvMCbltbx5TUyUpfVcFO3z+0L41zbm+SSeRmWCFw3dtTRWZtQPrJC3Ppq/BtFZ9+s/3KwmJJnvGuwJG9xkqfkyU6WQzYtasC+XpIOkKEu/uMJXCwgoX61NqRAIJSUA7GyI8mmzqA6Ds6TVDxbq46pEI4LXMdzOXpbsqzorBFIq2HJQ6XEwLt86RETvtjX+taTdvBrHlXTDMvSn5bn3VmXolWe6qiUz4GhGYG7dFlDEkW/q/PHZDBL71TtbJnz97PlvdmDT9LeOvpL/ZHgK7IQp3OQV8K8RpNc85VM3OOC3rg8jrgU+gw7FEfPV8MHNnJv1lDRYvBdga4maBGY7OxPIkMUp0kEFe3dWdIjMefRrUWyel6cyTGFb3aXqFG5yxZErJynsIBiGEekzKfKWqoq66TGPeUGPBcQaJ8SY+1aABcvjXPn5bV8/tJa2pRkf/1gjv/2yJhyhZO8tD/PkPKnZ/MlJU2ussh4dqBJjO/p5RHzHQ0ZLcp5MW5Ym+Xi+Wl6s7BM56sWaiIphOM7tYvKeh7pmMqnPDqzvoAzkGftc9slab5yTRNrLVwc8/EUJnFSVpHctkgLqSTKa9YOip+TU1BubGDJ2jZ6u5Msbgu5ZVOcP/pslq9elSYeK7C7P490kjwCD8JA0vN5201dUlNar6HCXyXKYRFFdMgpvLTrdJlH9+Q4NZpnZXfEdStiLG/xqlZs4BzOqX71623rnrvx0ZSAE1tSxoHWbCRAHFMqoSSwclqXoc77NfbPn5ph59EhAllIl3Zm+caGTi6br3yiUFCRSMLqvKlQEVBqKhBTiKYlE9dsiHj4aJ7njuU0Bx3JwCkE5+NZIbVrHx5Dey0bsvEytamKUh8hWbUzzwMFJJiYLvGMjL9HFG7dMVRgWjxpImsVRzQFsKExwSUtSWr8IvuHJ3jtTJ7BmYjuhhjNaY+J0Ry16t/ajjRLxHssk2KvPJ+f7B7nu9vGePR4DvuE+ZquFJs646xs9rhUUZ47ltbwxaVZNrcGLBMIaOlylu1QwFDS+jegjyio8wOS0ZbhkL/bN8OfvjLIk4fGqHghK7oa2DCvhjWyPK5a0kDKFSmVKhQKAWNjMD3jk1LYd/O8JLctrqM35fCo4FSnWFbqqcz24TxbzpSJx+NcplDwooyTfCU0rTfnnHj6ZeJtNtPRoXSHhbXN+AmjCDu36299JJKMI0l4uuyUoiqqjyFtWSdQhiMjBY4p71mTgvkNnq5pEN5awW95riH/LZ/8WD1mggfhIiUp9URQISYwcBr6HuULNq9vZGamxIs78vRPS8G7CudvERpwmTkyVujt8DipidQ3UgaBWeTCN4va5IgiWbChgMHHKxcoy8pJMsPS9jjz6jxicRiYDBkvONXo4TSpwOnlcM7hO197j1TcUyjT49aLUtx5TTMXLEtjvw36wCs5/uahQe57OcfB/ogZhVrVO9AkRkoAzwPPR5Xo5Vcp4Xssbwm5db3P71wtq/TqWhYLvGOBV73vnPaeqz5D9TgQH4Fypx71AtfORp9a8xp1T4UwZVCRzTyltg+fKfLA9nEl50MGoxr8pnrmp/Ns7PS5ZU2Kz15Qw0XLEly1OsOC7ib29eXom5DsnMOJX+14283ZnUgLP0LCQmtUeZeQ7bKyH9ud4/QErJ8X4/LFMRY1VEh5FdWph6zSKtnzc/Rxk4ANne+Z8eiYLJUYLRSoaFg1E0gL0FbWx7lpcSNfW93AlxZluKA1gYVZn1WOcO/wFCWtwWqflTfzRAok0KuQ5caOWhbEQ67oquVzS1rYUBvge5r7atDqRm2gtzrlFi9rr+Xra9r5rLy8dTJ2u2Q4ZjQJJ+URbjk2xsN7BuX1TXNMrpQZe/ZcTOujM+GzSTnGFZ21hKkatsoQfup4gddleO9ROmZ4ckY5vjJZ1behJ6N5WxKQ5unX9Wfk3f1Ua+kn28d4Qs9s17OHphwGCjUJgWsmEGh7WnmOmchjGp9J8WsGwcl8xM6REo8emeL7u6b5wa5Jfrp3ghPTEWvkpW5eklU7ZUr5AsXRIXpkgHcLZONyMfOTBcamiti/qloqML55RQNrmhICz6pUsC2n9vZrvT12KM9x6T4D2gt7aqgLtDS1MCPx4VxVgFb8XZD0pixfYTZeharqMmD8VQBpqimSbAflNR4amJBT49NWE68aOAeHZ8gXSsxrSNBe4xMXD78JF7zD5r3DvU/crVCDaJ3yPQ9Pwo40OLGEY/2iJCsV8jgki/KVgwUm8k7LwEqepVADTyUgIcEv6tKglIuc7p+hHMWwX7Y5W+rN94qkaosZ35GQJVZSbQqV06DQZltdkpxcLfuFHq8KwuGbD/7SUUTMD2mth4uXp7nzqka+oFzgAoHs0dMl7np6gp89Nc7u4yVyirdbX36Z61+qjIRmYWe9wirySC9cFEO64pcL/AZneTyFViKe3jvGXa/0CxgrTLisLHFY1gw3r0pz0+osFypn0dOAkv3QmI5Y3FPH5EzI6ZEKZsk6r2KSfYeWI3AqIxBFi3NsMuJV5Rafkec8pdjyBQtTbFYbXXUQ+JGKvFfLgrntQ5aAjaQvrVjRmhsslshrDfkuoi0Om/V2hYBldaOjLShjP1LxwlCRp07lOD4+TVEhPieA9EJXnV++1npnOsZNC+v4nSUZbu9NsakpRkfizU5aSSP0RFztLM0mubmnnuvlwS2Vl5LVPJR9SEdtgi4tnoIiP7sFxi/KizwxEwmsIkI9G9OaX1gf43LlH1e01WE/KffoviF+snWAw+NlGpqyivrkGVHYdnm9xzXdCS5fWMsygXFNOs1IKeBZ5VEt1PoDhY3/9tUz/N3WIb4n+rttyuHvzymkPM0vDk9zd5VyfF8e4nd3TPHfBIrfFbjet3eUQemY7iafVfIUm5PQI4CPxWIck6cVq2+UjHw8P0VWLlcsiCgp5xiTt3tNd5y1zXEUPBJgeTjnKEr2B8T7w4em2CrPNiuHYG1LUsZ+kiAQOvKbbyYrObhMyts3WzmvkG+kMbOabG9kx0aeJFvWveNjRUY12Ask/6Z0XGHosrzGIikfFjWnaEh4xMQr79HmvUf1vOtqrNOh3Gnbv5V+VSVWxsob/ar77/aa1VPRQCBAtE8wOhzVlxfSlCpz6cosNZkKz2+bZL9yhYUK8lRC7LlqwUhWJhqEtgSeF3FmpCj33mFhAV2ulrOy8olkgTkODRQJatKksjEmozjbjk2jB2mWtZqbKTAwWhS4VsSCAMAq+AdkUOd03yObcCztlLW8KclXr6nn8jWNhAKHp14f5idP9vPS3ilGZhzWdlR9r4gfqlSdK5pYTrmXwMWqVpdZ3zbwxu/5xLnNQhx6RP2PVEcoqqifZfEbMabJ+dJ+Lc6Xhnnm4AwnKxlq4wELMiFXLwi4Y02cC5fXSIFAVt5voB448RRXCMdylnkJ1sC8Ioverlf5O9fu2Z21GVXbDjVWuBLlSoU+LYxXD+V45YjuxRNsXpFm8wJHW9Yj5iPPIhB/OmBu+yRIwOalL8WcUfiuqH1OgGf9SkoxN8Q8anQtEJXtk+EjeR7fe0ZGZ4XG2jR4RIcsNAAAEABJREFUTuoUzTyRDGFULi3AW6AoSE+tT4NAMaHrvmergDc2p/Cdcw5kaAVa47WBT10QI+k82bmOQPv2TIyL5tWyvrOOggDo5cOjvHJmmn7N64rVpIXTGK9wSXuCGxdmWdIUyLOZ5vR4jiG5mLtOT/C0wHJwskhzLGKd6lnQkKVW/aiVwo+nfaa1KEYqPscKPs+dnOH+w3l+KgD8u50T/HR/kZ8fKvFD5fbtp9r+Vtd+Jpfu6WNjjIn/xsYMnQovXr4oxReXxLmgN8HeE4OMTOapyaZ4ZX8/J/IJGZkTHFbId0Z9DFKOjhqPje0pLmiJ0+xXCLQ+tfCrXvhoMeS1vileOjxMWCywXp73qtYUaS/CkwyNnHPW+7elSH2qkuRj63pC4dw9Q9M8daifB/af5Nkjpzk2NoVsZ2v2jXpsHkTSAxOFMrv7JvAkpwWNSUwHH50qq89J6ZoUCwT+aY2bjeg7c/JG1b/2wOr6tYXeqwKRCeYcMBrYzZ7PHtv5+W2df/2t984v9+uONWcQljCTL1EqToKUrT3jaRF5CkEGeCxr9dm8Ms2klPCTiv0fM+9GEyTSwAQmbd9DxemuS9BVG+foQMiALEY/lF2jPlVUp/Fb0vExJcEPDzq6WpNcuNTHBQm2nXAMjhfl+of4lSJnBstMFz2id5hUEQ5NP7Qj8EOasyEXLY3x5atq+cLlNbRr4W09kOf7D43w8+fH2a/Qjf3Lp4rymhWFj0MZA9XjSunshHMBOP8sga5pumpMdIjxPkuRroVSL5H6H4YlKlFZ4S149Yi81ZdP87is15O5JM4laUnEuLYbvrA2wfWrUyxv90jrWqBJ7HmBysTQGlJtjtx0Ga9UlIdZJoysfYfH+VtEKCVo7YVqM6RCThb6wSF4aGeRl/scnc2Oq1bFubA7RksywNfi9lwM3/NFNlDn1zd3/HGTgMNpTng4zyEMpDEW0JRMyvCJKCl6QOjrPjjnkyfOAYX2Hzs1zWg5Rn0yrvx8lrxyUxNFWzsOcDiV9Z3V5xHTsWfkeTiFT52z+79MnuaSlbHnnI6N8AKcKOU7VjXFuHlpVlGSGMNa06+cKLJrtMKIQpRlnIDFpz0ecEmr1kRvDRuVX0yZ1yYX6eXjUxxSWHKKGIOKRu0dKvHykUkOSe/MuIiC9IgvvgK1E4snCFIZwkQSv6aGgudRUb0zilgNCBgGFUodLEIhSFGT8rmkM86dMkyv6A1Y3RagIBcr5OFFqu+ojPVk0mckF3Fg2GP3iAxd0w/lEvZ1jBsXpLhZzzQFTraBA/UDDybkfe9Q3144Mc2EvLvVrTG1k6Yr4+t2hHMOT3w556rHvM0WSo+W1Vao/hVFfRN5zkyWiRIJIvVzn2TzxMlxDozPyKsNkSLQK6zqqKLG/ZAMoMMKmZvuNQNnRMbISyenGc/D8uYY85T71JShqk/P8eLcO/NkrDp3toxzb+7tupFnbx8kmQK2X10pl8vYviJBOef+AQuRFPTU1BQjIyMUi5oBKmHPavcbvyI9MS3LY3pyAidw9KV4z7Zo706D6pEKFHJcUsOaBWkOHhhgm0KG01LM5aigSaDBMsk7VM5XqCLB4GiZE5rkQ8PjnDx58uxAqp0xWZM7tACKGrzlyk9euzrGQin0cQ3+bi2CQP2d7DvDkf2nmNA1UKX86s05p4nn0I6wIqgoVohFRToaclyyIuK69Unm1TuOyLr8+VMjfE+5yCdfn+G4gPvI8TMcPHyUqVwOC/1GWng4mKVQ8kWbjcPExASTk5OUlN+pytjkE84QCZzyFcfBgYj7tkxx/+uT7JtOU9JirUs71nbFuGVFkkuW1rC0K0FdGgLJyTkPT4oEPJAiCl0gcPXpHxklwTSxsEBYiiQzX23wxmYshVXUrKBVwfSMx1YZFfftDNk94NHdlOSaJT6rWyNq45Ges/odzqk951DTzG0ffwk4Z2Pq0OiSlOKti8couFDg4EBj7TRRKs4xonm6ZWCUo/kiLfNb8GqS7FVE5/GDg2w5NcykDFesvLPnztLsXKle4i3b2SJq1+G98Rygwk7naO+JskLtpQ1xrlKYdvW8OsYVH7RPnb4uo3ig5FFSGUUqafU9eWIpblvaygWK/df4yNAMmA4TbB8ocLd0zN37xnj55CSnBBb2CdCyADYRTxJJT5RlSGbSaVIyNutr0xillNP0vZCYH1GTCMgqbNIgQ3RhS33VcF9QF6MxBn3904RxPSvjorahhQNnCpwpONJtLUxHruqh1dY6LmyJuH1pLTcotLswXsbT+pOqoeJ5Kgd7hso8uOMM+/vHWdCW4daVTaxo8ElL9p7kxbnNufNOzl07f2d3TYQVHQzmKkwof9hdl+QC5YGvkCe+aV4jTpjQNzLGVKlMWU5GpHE2EoZyaDhHLO6zTIZGRiB/ZCjH7qODRPlpehWNa9A9XzxEv6RRzufgNz/2fvNHfvsnrKMzMzPs27ePhx56iMcff/wNYHlrrTkp9eeff5677rqLY8eOEZ4T1lvLvZvzsryoE0eOsf+lxzn08iP0H9mPTbzZZyMcU1MTHNj1EpOnXuLonp1s2XZSobxQdwKRRvRcYSfhrxQoVBT22HFwlB/fdS9/8Rd/wZkzZwg16Y7KEjw44pMR2C5v81jYEApEAhJ+yL4zBbbvPcquXds4drqPSQGotX2u6n+wM3nNXqyUKxw/fJJH7nuUxx96gKFTe+nMDNMeO0i+7xkObX+JBx47wH/90TH+f9/dwf/073/Cn/3lj9ip9vJasKGsr9m6nHN4mvxWv43Hs88+W5XzwYMHKWuCOvW4IutU64End0zy0xdG2HIyYsarla0esCAbctXSBJeL1nR6NGiR+eqvrwWLnuUtW6S2i3hkUiHJSj9P3n+fZH1EpQIpi1D7sy+nnU3IUHX0TTme31/m8d0FLaQKFy5JcfXymBQAZLQqnepzVpi57ZMsARviuOZqzlUYLcmo0iTR9NXog/CSWs2FNQ0BG2s9lktJllVmQpTTOi3o4ZD3Z0uLp3UtNVy5pJ66WMjWo+M8tG+SbXLlhmT4lcSnp8hLazzkYoUrP7eijusW1Sr8lyThxxRmDXnpyDR7hyIMLMMIKtJxTpM6kKeXFihmMgK3VIqKIkHmIMTjcTkKZemZMjWZBK11GVprMlVdNi1EOyDP6vRMmbyMgheOjHOs4rG9f4rT+bjAbYbdyskWUwHThWmCqRwra+AOecA39GboEeCIVcnVEUnAFsbeOzTGj7cPsPXYKIsbknx2aT0XdSZpCEKcSoYi3uXmqk9APoqwH0x/WfI6PKHxlBybxdPKpjRr2+uok/cfWZ3iwXam90/Jqz4mZ6SzOcv8xhRF1XFUIdlKJcaClpQieUnSkllM/Djn7LH3hDR93pN63lUlzjmCIGB4eJj777+/Co7mHTr3ZodMYRs553DOVZV1RVaUNeCcBk6Csft2zWj22IRoZX4VVYFAocyp0eMc3f08u15+jml5SvZspFlp+6PHjvP6y8/z3MPfx4vOMKAQ4OuHikznIVSZUCGIssIKFe07GiCZCbC844wsvUyqBmtj2J45PM54rsBChSjasxFJeV/zGz2WdQUMTUzy4q7j1LY2097bSU5mVFmT+iwPIZFCmKFCoGVRRQvFvLtIYUaI8AWuY6MDPCqj4rGHH6eSL7Nq8Tw2r2+hIzjA5MH7GT6+j+Mnc7y4NccTrxa457kZ/vr+Qe5+fpKjgxG5fIWy2gtVd+WcTH0v4MihozwswD10+CBFhT7GBfwvHa/w4+eGePpAmZEwhfOLAqYSVy6Mcd3SJOs6Y7RnHZrLaFSwOkOFYKJIZ9UQShmTa0VgG8ojTXkRGxfUs7zF47knHuLwQYGjyoaSrfFiZcsyAEpRxKgs8a0K47yiBZ70Cly7JODaxdBZU8bzrH6RZGLaMQxDKY/KufYlQz3/q+bAp+jaJ6qrTuNpQYKkg5LWR0njHmnGaTrR6Plc0lLHF3vquFYRlOuUL7u6LcvNC1u5WIu0TvPLAibvh0B88VOf8FjRHOcixS8t8rTt1DQvHBhi/9AkU+KzRAk/LNAYK7Gp2eczy+q5ZUmWi+elaM54SvMUySs0quUuYIywUKpHmUKhwExBPXUeBXmPSYWV1Rx12RS12aS6E2rdxaqU0gLMq60TCke+pHzmFoFIv5fmqFI29+we5W+ePiJgnKZfgH20fxIXVVjYIF6W1HPnohrWN8ZpVz8MCErORyJTbMexb7zEA/sHePLwIO31ab6ytoNrutR+gEGQyqmsjsTM275sTb9JSBO6atnaZIIglWbrwAT3KQf64nCJfhnQiUyKhpq0jAcfTwMXRSVy0gk7ToxyemRS699HwSMZEzAe+rQ117OqK0tLKkbM5oTkZXrYOVdt5x/75v1jK/hNnzdwPGsBFTHFZsfO/cPO2PX169dz8803093djXNny5SlbM3bsQlkStXorTw456rlnTu797SIauvqWLluBe1dLezZvYsjCjmW5L4bRkwIKMvFiFSQZnL4NOtXZWlpb+L5reMcHogoCQAnFeLNTeeqijiZ8qipDZUfcFx+9U184fN3km5oZsfJPIdP52nxp1jcGBEr5/Ejn/pExLreOO01GsJYCwuWLKO3p11A5SlcGim8XGZyqsCYQiu5GS2K0HpUwcla1hshHpEfJ0jKahLDuekCiUSKuvp6sg1NmqgwM3qM3oYxbr2skasvbGfFmrWkuy/ltTPNArkcz24bZmg8x8joqLzcfsbHJtR2hUAhIj/wmBFw5pW3OXBigh8/tIOfPHlMiyogV0nSlPa5sDfJZYviLK3Pk2WahHjzPa/KW1Gym5iYwULJoQD/9OnTChmPEwkkcVE1ZNsv4yNTnmFBcwpK00ReyTqJE6AWpQhGhscYHZ/iyOA0fRMhcYWPlncH3LDMZ2njDH5B/BbLOD0VSWGWNXb5fAGbD0bj4+OMqm+zoXq7ZuVUfO71sZZARNyF1EvxVUIZmEWwCR9h16EtHtCbjtMpBd+pvFtHOka3QKRVnlXC9/D0nJ54T17OOZybpQhfa6A14bi8O8O1S+QVttcwprXwcl+OHaMlBhXGLLoAcUGdNO3yOp8bF2W4Y02Wa5ZkWD8vSVdNSJIcySAi5jviMVfldUZpoEIplEFQkZ6MMCMhFIqGMvJDGejxRJJiCJMzeT2DALXMGa2b3cOO108XOTNa4NkdA+ztD1QuItlSy6QApa4Aty2p485VNayv96hRc55Wse9X8GWAF9S//eMV/n7nBE8ci2jNxLl+eTMXdqRoMl3hBTh5vk5ylZ3Kb7J5AsC0nltWH3Dz0jouW9hARZXYh6l+9PIRtvcJvJ1P4NnolqmIr+Gi49hYgeaaOIvrk6h1Do4UUBq0+qMsyxtj1EpmzokTkXN60+F78fLei0p+kzqcc8RiMVKpFGYReVKw9vxbFZmFEfr6+jBFm1OI1coYKO7cuZNt27bx6quv8vDDD1dDrjStOh8AABAASURBVLOK8K112DNGTso0qXYuvfgCbr3tdgqyop57/kXGRserYHfmzCBNTc001jfRJq9uVU8Nl61oYEbK+sGnz3DP/U/y/HMvcuDAIX7y458ydPoMmQycOHWGx59+nedf3sb+kwVe2TXI/l27GNj6DCd3vMbdP/oZr722FT8KtTiKlAaPcGj/PvG/g6eeeIJjx08xKdf01Vd38Hc/eZy/vfs1fnj3i+w92CcFEBHJKxJesutYgWd25tit0OZ4Ub6onyLSJJqYLilMe4KjfVO0dTRz25UdfOu2Fj53RZzlbX1aeCdYu8hjvsI6g2f6efiRJ3juhRe4+667+dvvf499hw5QlnWGJn2ulOKBpw/z//0/7ue//ucf8foTT5MtjLNGHvCVywPS0/vxJ07Rf/AQ9/78bp5+6ilmtDBDeX5Hjhzlr//qb3nssScVMt7D//g//lu+//0fS7bQd3qAP//z7/LYI49yUuHxkcF+AoGx55+depNTeX7y0/vZvvMgO3Yd5gc/eZCjR06zVIn/rvgA+7Y8wcmjBzXer/GLu+9laHCwKhcLYz/22GM8+uij7Nmzh0ceeYSf/vSnWGjY5oFzzoZ+jj7mEjBPBoFjghgjOdgt72cmLBNKqdoQ+ziBFCKHLukM7LrRGxd4H7azDYgraM/EuXZhPZ9ZXkdWhvCLR6e5S8boi/Ikz1Ti5BGXAoWUwK8j47OhNcVnF2T53Q2t/M4FTVy3PMvipjgJRXV8F8N5PsVSSTn3GR17mFE+Ix3o1I3A97V+AgEmMmiLTOVmqMi7rM3WUpOtxz6gMqqURMJPkpAj0dGQYN3CGhY1J4SgOeK5Ij3JGGKBpPjxiFQrhC6ioLW8U6B+92uneG7PIDXJWr68vourF1noWMWck2y9cwSOd7+pehtGPEJS8RJdqYgLGjJc1dNU/bHwssLBZenllIzimBPqa+ALxDkikI/U0obeBjrrU/QrV/nc/n5yis6tbk0wvyYgoYF37jfhhne1ee+q1HtcyDmHc+4da63IQ9qyZQt33303J06c0GQIsVzl008/LcHkqgC7Y8cOjh49WvUenHNvX6fuFSuaTJUEqaYFJOu72PLaVgHrcYU1ZrDQbkNDPb4Utu/7ArMya+bHWdkbk9J9mB8JEBsaGpg/v1vKfxc//pufyOsqM6NKn3h2Gz/4+18ojNnHsTN5jh3YiTdzhsULu5i/dAk5TVDzcPapvf0vP4rFzX218+rzL7BlyzaO9w3y+JMv8PP7tnC/cnt3vTDIc7uGqpO8rKk0PFXhiS2D/PnPD/CTx49xsC9P2cto4ZTZt+soLz+7hWwq4Kt33MLNV1/A4s4a5rf7ZMKTArdd3LC2wNcElqXh3ezZtZOmpiZaW1sFwHs5fPwEI7ISh4ZDjp6e4vBwRKJlGelUCje0h7Wtk1y3yqMh7OfZh+8hPzVJe2cHh+R1Py5wtw/xhALwQqHEfffdVw2Vj46OsXrlWhrqWxgfneSv/up7vPjii6xZs4be3p7quHkyVIxCGQ2nTg/y4KPPsm3XIWKJDGuX9zC/JYnLjbPthWc5duQwHR0d1NfX8/rrW6tgaMaQGUpmIJmhlE6nMdq/fz9GJSkWA0ijd5xkczc/8hKIxGHoICHtWhc4qfIiUzLoFKDAaR7p9ofzijy16ysF46TCK/QoTLqxJWB1S4wWebLHBTKPH51hS3+JkZKBjzoh7gPxXusVWJAoc3GTz20LarhjXTPrOzJkVOeMwCvEVQFwShGtfD4v3Vep6rxIz1eUf7Rr4+MTMk5nquUSiQS2niyaNiUQzZcLdCpCc+XaLr60sYVvLktxU4eiPg0+LhYyKRAui3vkNLioLAPZcWom4LnTZb772ijPH5tmeWcD31zbxO2L6+hJQSD52zjwW27203WnFZ0aLzsqLsCXt1cjT3WhwPCanka+uK6HS3saaIw7mRKopx5D0xX2nh6lPptgZVtGYA4HhvMcPlOi0UuyRN6ksFFleV82732p9R0qdc4Rj8ernqPtnbNJc/YBU2ambG3vC6Qs3DY2OkFJ4bSKBvS4QnPmRdZLUS5atIhrr70W25snas9UBKhGVsfZGs++O+coVTyOCliOjifI9KxmaHKGnXv2MdA/SF1drbzYBM551Qfs+0uNacdlK5OEw69z+tQAbe2dNNTV0drQxvMvvUxxqI8gTDFc8umf8Niq5LrYpCFZ5MCel7n/gXtJZzMsX7FcnmqR7dteZ2roJB3NaWUiHNNln5PykCYnJrBc4oEdr7L3tec53Ofx5PYYD27JcSYXMqMcYN9ExPHhgFPDFU4LgA8dneTpF4/zk589xyvPv8TCjiy3XH8ZixctwPN8EvEkybhPJlZUnjCkMzPB4KmdRJUZWpubufjSzXz+C18jTC/k/hcHeXbrEDnlKDraW1i7opt1y1tpqZmkp7lEu8LHjZkkGwRuiUScKSXzC6UC/f16ZnoGhyfACxRSLUpReCxfvISv/s4XWHbp1fzdo3v5ux+/qLFOs3TpYmpr62hsaiCWDChJsU0oLrT18BDbj4zw45/+gtdeeYH1SzuZ31rLxNAQh+WppxRKbmxsrIKjgd7OHbukKGaoKNSdU/tBEGD3jdBmn7y1OeCpfufenFu69bF82bx+K30sO/JbM+00x3wZrI6emhjLWrJMKDw4GFYoUgEp99+66n/Mgw6cc2cNaueT1HxrSziukofzzXUtrOhIs398hicOD7NtWOtFc70gnkEAr1SLJ5WekCZoCkKWZQMWZn3SAgpPa6sjUWRxQ0RrokDWFUlr/QWZNKNKp5xR7s3y8qEHuUIepyiM0FPyKVKbgu76kKsWxbhpSYIvr6vjc4szXFTrcW17jK+vaaAuHvHkoUn2TDu1XmFSBuquXMRP9+b4syeOsuN4P8vnNXKn+nCjUkEdCY9YRHUTllb37+rNCstwLkpvH1HK6K6DI/zZq2d4/OCYDH9VGDmc8yQ3aFMbK5pSzM/GUBdwZiSogzsHZ5iU3Fa2JmhLeQwVKuwcKZJKxlkrA7qzCqQh9kl81fiu2PpNCknEv0nxX1X23V+bXeTOOZxzVY/PFJ5dt1oM1Eyx2TWwMj4mYzsuKkl9pv9M1cvzBZx1dXWsXr2azs5O7Jxzm9U1S+cuaRfJ06soR+iR9zK0zV9Jc0c3z7/4MoePHKW1paWq4CHCOWc74h6KacforHNUxESuVNFkcmTrG5meyVOrSZvxYkyVPcX9E8qxTbN0QQN/9K1bWbF0EQ8//Ag//uGPGR0apawJMjo5judHZBIRdWqvfe3VxDvWEWTa2HTZ5XS0NTNx4hXKg6/Tf2aMu54a4O+fHue1IxHDuYCerjou29BBl8B1aHCCl3f0s/PkNAU/YHJilPGhAVBYJAKc5JNIJogHvsI+jrxApCBPDAGthWmP5Ws5XFzEC6ey7J+qxdXPo725gQsW1XPN2kaWdyfJ1kA8gbaIpsYmVq5YxuHDBxkfGyWIxXECxVCmpHMekdpp6mhlsfpdK4OgXFPP84c9nt1bYFz5EQPFhKxbG6d4Mkm8pgb7as2ELMmSl+SK626iTf1/5fknefrxx5mZnmYmNy2vfpqkwNEAMJVKkk5nJOcp8jNFnHOklNTPZrPE4/EqWRsGikZos3mg3dzrYywBJ949zTUn8MkICBo1j6alOIfDEjkpdi1NlfhwXmKpOg+d1oAnSorZeZkYm1qT3Dg/yyU9teQUxXj6yBgPyXjePhYxVAkoaFWG0h1OIVQvhFgYCuNLWp4zLGpK8MVVDXxnQxN/eMk8vrK6GfuU6+ULsqxqiFhZB5s6M6xpSbA4GwokAja3xrmqPc7nl9XxJdGXF9VxfWeKdXUB7QIQ2fm0CIAuak+wui3L/mMTPHVgmiEZ6CcKHg/sGefBHYPYv7Szr6d8aX0TF3YE1MdCfM8Dz8fk7+vw3Uo6UsEKHmdyFR49PMGTZ8ocySfZOaD9ZMgYPjOqtyxd5fmuqm9jnsN3HqF02umpMgcHpmgS4i9uSuOrcfspPEVZWaL+r2pLUCfvM4ZTK7wvm/e+1Po2lTrncM4xC4K2NzpfiQ0MDHBMuamcwgMWdrPJb+RLYGkpQwNO8w7sOVOGvoRrzVmIzz6QUVYY085/iTRSgRZWMh2AXPqGxg5WrlxNXoAbiwVYPWgLBS6BPBFPE8ITn5l0gp55nXR1t5MTqO4bKDEs6yXu+fR21iom78mDgenxSeq9SS5elmXzpsV859u/yy233MIBhfleevEl9ReytbXENAkWddVy7WWr6Jq/jEG62HU6RrJjNT1rrxdgt9Hm72Vx8xl6VP/LO/L8+OEhDp2YZnGnz6Ur4yzqcvR0ZVm2YgFX33A5t37mJgL17VHl9Cwfa/IBh+d7WN88zyedqaGhrlnh0AF+8ItX+dmzp9k1nmLCZfD1bDbjU5cosbTFZ2GzT1ONTyadxHkO5zwsjPPcc8/i+94bxojJyVd/kEFRlvWejyqUY3FZolpsOyZ4YdsoPd09rFrbTKFQZGamgHOOaeUMxiYi+vtHSMQ81izt4Jt3XsO/+KNvsnLZYl5+6SUGlVdMGrgL9CoKIzmFdGyOWJsWErZ7dm7zIxaL4Wm80OackzGlwdbx3OuTJgHNRXUprjmZ8CN5UTkG8iFFz9fVD/6lqXZeo656bO+BbqS0LjY1Jfja0gau7qkhqTX2yjEZvLuGefjIBHsmigxUPKblQUb4yvXB6fFpXKXAxd0pAV3AJQ2O65R3v70zxlcWJvjG0gzfWl7LP13XxNdXZPnGyizfXt/G7+j6N1fW8qUFaW4VSG7OBiyKe7SKh5S40tLRO/jiKyvD4qL5GeqDiJd2D7JtOGKcgEkZz42JCrdt7ObOtR1sbIpR55XlwZU5u7mzu9/gPcJRiFCeuMK+05McOTNJ5HyOjBW5Z/cZnjwxxr6xSUaUL62ggqJQ9ZfE52Cxwva+ESKt/RVtGRrScYaLcEgh1dq4z0Xz6uhpTBALUCvuHPGeb957XuO7qNAAzJS4fejGjmcfGRsbY+/evRhA2jXnXFXxmSKMS1H29PZi5e37j1bOyhsoGpA++OCDfO9736sCayhLjPM2A9dSWdJ1xWp9YSXGsmXLWbN6Db3zewlifrV0RWFZU8Am7lDeXiqZ5OKLL8ZzCV7dPcUvnjrF89uOsn7lGlavaCcRlCkpL6DYK6t7EshxZN/2HWQERp/73GdYv36dlDXycJKskOfVUFfDyIkdtESD1M700XfoCD9/+BD/x/df5+homvVXfokrr76OqzYk+Z3rs1yxPitgE1Cl4vQ0ZbEvvic1ibvbIq7cUMvvfWYFf/z1G7jysgs4cvwkDz38mPp/XECUU+gxp7Y16RwYgATZTnYfHOaBXzzG0R3bqQweYXFqjJtWxFnfFWB9CciDFmixUgLnMHmYLO2DUdu3b8dkbWPmex7T8u76BwYF/CFuZpqJYYVqTuS4V/nRh18s0NSY5LZw2kVUAAAQAElEQVSr2/nybVdhY/3aa9s4eaqPxx5/jgOHBwWAY8QEqHXxPIPHdrBmxXxuuO46ujq7qsZKe3s7lqe08Z6YmFLEYBobm02bLpB802o/x9DgUBW4jUfj1XIuRnbM3PaJlEBCi7nV93FewCEZWmdMA38Ee5r2PRZnfG6cl+GOJbVs6EzL03Xyooa55/AoL8gr2juWY1x6pm+yxImxPE31Gda1J2lNOpIe1Mh4bIhDt0Khy1XX6roYq2rjrEnDugxc0hxnVY3HvIxHmx6oc46UQMb3y/hehDAQH6+qB2yNhLrXkYpkANdgKZpnDk/iKkWuWdHEdy7v4qurkqysj1Hng7PnJGN+yy1CesFVaKkJuHRxM4uaa+gbmeHUZJm+ss+UQuPIQKDaDuJM3GlsC1Q4NjHJcY1tl9Ir3bWJqo45PDTFjmOD1LgyixQmzvqhODv7jDqo4/f+5b33Vb5zjQZkplhN+ZkXYB+22bp1K/bBihdeeAE7NyU4NTWpUFlAc0sDU9MTzORnFEZdxTXXXFMFyOeee64KpKasrUX7gIYd2ySwcyMDVSO73nfiMOXB/YSTZzRI07QvWMxNN11TDWf6skaHR4YJAifQXEwi6TM0PIjnOy6/ciO3X7+Z8WOvsfeV5xkaSvOZr91BQ3MWF84Q5kdZvqSW5V0hdUqy2/f6tm/fyoGD+5m/oIc1a1eSqUlz4UUbueGGaxjtO8Wrj95FceQILohxbCDH61v2Mn5qP/PqAlYu6+HiDctZ1RXnCxel+Be3JPlnNwdsmp9X4r9IT28X8+e341VGiIWjLJzXxJVXXcJlV1zMTCHHrh27GToxSGdLJ81di3jpcJG/enaak4mLaN3wWepbm8jO7OSCxj5uW5NiRWuFBcpHbFi/hIofMTI2SjIRrxoNBmoGNLW1taxdu7YKlibX1as2snCBcqn5oiZuiYnJHI09S3j56DT3PzfNgkb42hXNXNAT57Zrr2ajcpx/+ch2/uef72T3dA2XXHERl122iVTMUaPFn9BE379/LwWFyq678QZsbtgHoK6++moWLV7Ijp3b6B/o4/IrLuXSyy4CF5GUwbBh43ra2tqwr3HYuC9evBgLs5una+PunGNu+2RJwNPYZ6W1OhRun9D6e1wRiBMGkJUQZT40hz78/tq08wQwcemT1lSM5fVxPruolq8sr2dTSw2FmQovHB3m/v39vDQ8w9PHcgwql7a6OUaXwKQiqDCyFGVJAOIEGoFAIy5jMu7C6oeTEpraSckirkJO5Q2MECAKLoj0TKicXknXR8oVto9V+Oudo/yH7ZPcd7JA/bws2cYYLx0a4949U9QkYlzUlqAzXSHuOQJ1wPMDUJSNt2y2rs6nt9x+49RTHQkZ0W3pgOt7s/zB+maumZ8mrQVfk4mzrCnF8oYUDfFA8OjUu4iS+ndktMKWk2Wa0zVc2J6hWWFh+/GUBxSJUgoX+9J/U9qvRuE81e97TkDu3mj3vTzQNHsvq3vnukyo5gGuVq7wm9/8Jt/4xje46KKLWLBgAT09PWzatEmAdRMrVqygRXm5W265mW9/+/fZsGG9gDKGKemrrrqK3/u93+Nzn/scq1ator6+Xp5ZiltvvZWvf/3r1XqMC2vL9kaxWMBFm9Zx67UX0dVWRymM8OJJ5nV3VYHAytbWZrnxphv4J//0O1x73dU0NjbgnKO5pZ7PffYqPn/rJm657TJWXHQZJyY7GNfAOHmCF1/9Wf77f/OvuPqKC5SnS7PpwgvYfPlmVq9exY1S9MuXL5Xn5tPa2sxtt93Mn/zxH/DNr9+pNjbT2jWPpqYeAc0qbrvxcr50+2Vcf82ldM/rJsDRWhtwwdI6rlrfwsqFDVx4wXr+6I/+gD/64z/iqiuvoLGhnpgm19JlSyTLL/PHf/S7bN58Ib3K/a27/jPUrLmZHVNNHChkyXZ2c+PN1/J/+Zff5l//X77JHbduZtG8Blqba7nl5uv5Z//8j2QIXEF7Z4fG4Ea+qbHZsGED6XSa5uZmvvzlL/OZz3yGefPmcb3CuX/8x7/LhgvWUQmSDNeupm7FV+lZcq3GrpmvX93MKiXzI8loOGgiWnIbqd7NNLQt4rZbb+a/+7/9U66+fBOpREBTQwOXyDtfsXIVa9atZfWaNdU2fXkHHR3t6s+l1fHfuHGj5sqF1NfXSZ4xlixZzB13fJHr5G0afzan7rjjDi6//PLqPLExNeJjvjnncO6X6e279Mm749wv9114QKwC7V6MhUqzTAgEHj05xpCuGXDK3vrAhODcW3g771xTH0+K2/N8YqJWgeS65gSfWdbEl1a2cnF7LV455NnD4zx/dJQ6GdDL22opRR7b+kvsGok4onzg0bJjUPtJeVt5hWFz8rjyEcwoOpYXaBbU5pT6PlVxjJUjxvX8yYrPS+MVfnx8iv/ttSH+p4cP89fPH+eZPWO8sGuIQ6fyTEcxTs6keG7/KK/sHWK6JLHpWeccmnB6OTwdO+eqx845fpPN4fCdp7476uIeqxWq/ZzCv1f3xuiMxqmv5En7HsI+PJWN1PbITMSOE8MUyyVWKZzaofztcAFePDFO/0yR5V31LGlKk/LQEx5O9Z8lx/uxee9HpW9Xp3OySoKA+vr6qnfQ1NSEfcrQPlRhwNciQDQyhRyLxQQcTXR3d1fL+1KWRnbPyrS1tWHPed7ZLlg9dj1Q/W9t3zkNUH0NLa2N1NWlKCvEmpf1lkwm8RR78HwPO56tw5RtTU0Nzjl5RiE1mQS981u57NJerrhyKQfOeLwqj+zYqE9j72pWrFxBbbZGnqdPXX0t5vVYHcZjQnF+5xye51X57ehsZV53G+0dzdQ2JOhemOS6W5Zy82eXsmJ1g+RRp3oCRQoiHFQ/VJNQ2DeRiIn3WsyrMqqrq5PBEFcJquVNlh0C26C+hX3TjseOROweq4dMM/UZnw3zAz53ZSc3bF7M4gWdZGtS+L5Xfba2rlbGiPiRh5iUTEwO5tWbDDzxbVRfX0+9yIyb+voUTe1NTCkP+9SeHD97LU8x3sPtV6/jK9c1sbg9YET5oAd3jPGzl4c5MFLDxtXL+Nyl3dx6USdLe9qpzaTUvi9wj1ObrcXqrslmq8Bo7aHN932MB+trVvI13pxzVVnascnZ7pmMbV7YeSaTqdbrnMM5x9z2yZJAqO4IE6iJYEU6xarGOnafktI/M1X1Gn2shAp9pF5OAOCRBrqTIWtrQ67pzrJ5WTcGegNT03TVx6iXsbinb4q7dw7w1y+f4hf7J/jb10/y3T1D/Ndt/fzVkRz/555xHjudZ6vW+AOHRnmir8if7yrw71+e5D+8Ms2/fXKQf//oEP/5kX7+8ukRnjgwhVdTx8ZFvXx+TQdfu7iTa1dlpAN8ajsiGlpb2aY2t52ZpizwFYvv+ctWYdILWZCu8NnFtXx+Rac85DR2fbaxvMBxZ/8MfRNllrckWVjnka8ILAeKnCl7rFzczJV6ttu8RufpsfOf1un78LJW3odqf3WVs5a8Kb+3knMO5xx23TlXVXAxAaSdm5I0mn3eANDOnTv7jHOu+txsWd6yRQov+IGT4vXJ1MTIF2Q5TRUEQCoYlQmNZIk556rtWj3OOWyzYz+WIabztniF2zc0sHhVDXt3FxkbqqUSlaogZfzYog01oM65aj2c2yzk55zD8z2BkU9MnmwyGVR5aeuIs2p1K04gVChU8Dwf2zydO+fEo7SALjjn9M4/OHfOVeUWamKfGAy5+4XT/PiVYQ5PJkjH06xodHxmucdNK+OsaPepS4XiIVI7XrWuWd6cc9jxLFk4NYqiat3GyywZE+oxfVMB9740zo+ezVEJ09x2eTOfuchnUdZxbKjMT57u46EdZYZmGrhlZZKvXlzLus6IRrWfcBW8sKL2IsLobLvWltXtnLNdtV3fl6rTuBhPdt/o/OPZc7tmNHvu3Nk6qhXNvX2iJFDxHAVbImGZGoXhNirntrKxief3DnB0vETkvI9cf6uzMQSnv8D58qYElDJ4fXlIpfFJFrU1sWlRKxnN9yODOQZjKU6GHru0jrb1VbSOcvxUa+2vHu3XfoK/2T7Nn746zn95sZ9/++ABvvfsEX6xtY/HD4zx7KkCW8fLeNkY16xv4o82t/GvLm7kX15Sz5cW+1yi9blROco1yl/Gla4qyg0dipIcm46IqvEq3pfNqe9puf09KehVaDWtvs42JBXAsfEpXu2bJCkDeXlLiqRXkY4pcUh5yqSckw3zsiyrCUgqrFxBetDp7X1+faAzyTmHKTznHKZs7Xh2Pwt4s+e2d85Vy59fbvbY7r+V7J6R1eXcedIT0NivzaSp0FubFGgk2KfQxXjRYT8b5zRwvu/hnMM2597ce/asFqTvAuIRNCSLzG8IOSlLdbowQo8mWlKJc6ephQEjTuATVPm2Z31NAufO1mdFIi0SX6fJOMTFj69wxulpj5dP+Ww9XqasApHqCENNVoGTPW/1OOcI9VzoPFXjC9hQc2VyUhB98oLv3z3Bn784zusjGYJME8saKty6qMwX1me4eEGSVk2sROBrYYo3F8fztBdvVr9zDuccgbzu8wltBjilSHISRWorL/52D0X89OWZ6tc1Mk2N/PElqSr4zvhxHtg7w398zuPEuMcl8yP+8OokN60KaNeitNxG3PnVtj3P9h6B7+GLD09ytr1zTve9Kj927Xx+Zo/tunNny9kzRnZvdm/3jfiUbzZ2v44+6iJ6K/8hjolC4eynHD2fWoUTL+3NUNT17+0cZNdEiZIZVCoTRUV1LxR9+C/ng7OF7wdEXpyhos+W/jJ9uRKtdY5WrY+uGvjG+nr+h4ub+O8vbuOfrE3xJ5tq+OyaFDdvkue0uobNy1Os70rSHE5wxdI2Vjc5rp9f5vcvb+TOdUn+9TX1/Pmt9fwvV9TxJyuSfK43yQUKaS6UEdEizzQeC2j0K9zcXcNVbTUMzEwwkx+lPgmK4Eq38K43qSdCyboU5clH0wr1FjmTL7NjaIbdw8WznyZWLriivGdFiOZJPwRBQs5BrKrLipUCldIMxxUCfuRQmaKG6qLOGG2JgKE8PHw8x4l8iYt17eIGn4YAAufhOfeuefzHFPT+MQ//ps8653DuQyAx6qR8A/W2oS5OLOExOlliKh8RaoHptl5O9Msv585eEyYQChQ8ebIlEjyxC+y7h4naBkairCZEhELjuKBMLAh/qY9Wo3Oueq16jB2DLuF7jpqUR326zLgsp32npunTRCniqpM0EGg4Z+VFuuYLHWOakb5XBiXfc5WA7cdLfP/Zce7dGWrB1dOoPMzaupCrF8W4aEWKziafpEDR16QyGTjbV8nh3C8T5zZTSOY5OueqVwLyai7HsBb0E4dC/u6pcXYomb++B/7gGp/OhXFePZ7ne48M89Crjg5/jFs3tHDrxiaWNnukYlT76p1rVw1j5JzT7k1Cm3Nvf+7cm/ece3fHqnLu9QmSgIsg0Jr1vQAPh0+JfHj3PwAAEABJREFU7hrHFavnMTpd5N7XD3NMgFMOpIC1XrRc+NA3Jw7OkaatDGBH/xScmIwzUqyhf3iGyYlpfDHbIGCw0KH9Zqh90X1zTyO/v6aZf7Wxgf/ughb+9QXNfHtlln9+SQ9/pON/c+Ny/q9K9XxzRSPfWt3IDV1p7Mv0rSmf+sCRlt6LeQ5fDXuimIzcQHLpzSa4ZUUHt85P8pml9WxQKDPtypIo73rTUGDgaAa+Xw44I536+L5+frH9DPdtH+CVw2OMKRqGK2KfoEXtO/HjqQX7pLonXk4VAp44OsqoQPrC+VkW1acFsjFeOD7JoHTipd1KyTSnqPXB+HfO4fS8kXbv68v4/O0b+Jg8aYMY4aOxoLYuUHg1zpgszMGxPBUJG1txWKm36VDoEVKWdRpy4OQUr+2dZmGrx1UbGzWQFR7ZNqEQgJPFqnJh6W0qQYPqeOuWTnosa4/RUufLgiqx5eg4U1okxpZcwzeLG4+K21c0YpMlX55vhbteHuWul8Y4PBwjmUizQKB4yXyfG1bXsG5ekoZEqAVXJpIXilrnXW4GjrNF7bhYcUxECfaOwu6+HLIRuPHSNq6/MKtiZYV6xrn/pSFyyoNcvDLFN65oVH4gRnva4ZeKzG1zEnivJOBUUcqPkQ7ieFLyTso2qRD9ha1x1i1s4kglxpMnZ+grQEVrnt9g3vMBbZF0zfh0joHRUaaKeUwvBeqHH6H1Ch4RMa1361eNXK4ar0g6yJNNFKlV5Ko1Vma+8ndtToZBMqIr7dOg3jaKsjLiE86XCe8Rk3wMcDl/M10g/ZIU2GxsD/gn65v52toOFmR9XLmols8v/M7HnrSiE98VP0HBBQxNz8jpGGfFgnqWLqzhzEyeU+MzlNVmZF8Pm63doScj+gsRjx4cY9uJcVZ3ZLm4M4vne7w6mGfLqRnm1SbY0JIg64ViJBJ9sC+p2g+2QbM0jEzpGp1/bJzYNSO7bmTfcyuVStg1u/92ZPfPp18qJ7lqrmlEKmSSUK94e6EcMjSarw7cL5X9lSeqQAM7rWde3nOGrMtz+4YkX9nss7ANnts2xcPPDjI1ExOfniisUqlUlkc4Uf2eX5U31RGJzAu1c6fjVKxCpyZmT0tG1lOFXaen6RsriK+QitoLFZYwOVSkAAqaUqdzFZ5RUv4Hjx/jgW3D2M/XddX7XNkbcefGOJsXB9RnwTkPrxKXAolhE7j6E0taFGiztt9K01qseYWi7F9lqQie56o8jOcKvLJ/jO8+cJjnth5Xf2PcebmsuQUVth0eVtK/zK6TcTpb2/jcJU3cuT5HT0NEyi/L5nB4sQSz21vbfOu5eav2NR/76s3596r9l5Kw63Zs96xO2/86snKz9G7LzpYzfs6nt7b91vPZ537d3vj5VWXe7vqvKjt7bZaH2fPz98Z7LpfD5GbX7dy+8mRk5+9ExstHkZyYikuBxn0daD7bf70oliJapEAvXZClvaeDl+SJ7DyTV6jPqRDVtag3vSJR9dKH+qalRZNCqSt6EqxflGHtoiY66jMKGYpf4UAUSS17WrcKQzqFYAMvQRDFiSkREwj2KgK/ku9T9Y5lKFRUpiyAKokq9ozzcNU/9M4vbVHMUYkHMvVD4m6GefEKzUGk+h34yWrZ8+dF9cK5t7NaUCfVg1BeY0ROOmq/PLyHjw9z3+kSzw0GbD1TYFIWtN+YJIx7eiAhPlIgK+Bs3TBS9nj+VI6dZ2bobWtgnUK8aem43QN5Hto3gq++bJpXT5M84LLnE6pPqugDfRnnH1iDJhhbrMeOHcP+k8LBgwc5fvw4hw8f5sCBA5w8ebL65fVyuYwtZFvUr732Gk8++ST2qym/LaM2GY2cJllzHC6eH9JQk+H4CUc+72nBmBjcG9Ubn0ameIyPgh8SySI9esrjkSM1rO2OuGRxhqV1Jb64qZ4GJRAffA7ufr6IxcpL4Qwz+Qm2vLqV//l/+l84cuSIJpJmvVowkCrKussVIyKBZ0OygIxeVjWF9Mp7PDKW4MlXpnj29SPcdc8vePbRZ9jyylaeevZlHlI89+8eGeCHLxU51FdibOeLJI48xfXzZ7hhVZwFLYEsS0/A5BEEHs4mZlz98h2hFIn1xYhf3pgSMP7oJ3fz7PPPMTE5RqVUkPzLPPHKXn704kn+9pG9/PC7P+TZv/0LBra8zqHjFX74bMRjuwLiyqF8Y+00//TSCEV6qPUC1e6qgOx8HXpgcjTSWfVlx0bGi+2rF/VmPwD/wAMP8Prrr2NzwO4Z2Rf79+7dyxNPPMH09LTGS7JTf2bHyPZGVt8s2bmqfONl52+lN27+igMDkN27d1d5sXnZ39+PzdctW7ZUv5M7MjKC8WXtnc+rtTFbnR0bzZ7P7u3aLFn/jGbPZ8vM7u2etWH7WbKydt/2b71m143s3tDQEE899RT2y0l2bXJyEvt+8KOPPvqmwXZOjlb+/Lrs3Mie+zDJOc2l80hTWSAijpxIU03OEZPqQz6MWCjF/6X2gKZsHX+3t8hDJ4uM63oYlrV+y0j36qEP/2WsL5RX9LvL0/y/NmX52oIUvYogBcr5O4WDY55HXH32pbRc4PB8n0Bg4/k+nu7FBBYJT2tP+8B5xDy0DiHhQ0yEBwQe1ZPALuj83Ms5J/k5lY0R89J48sCdH2gf4Pv+uVL/cGd4WNHliox1LU7Jssy0BLprNOR7O2f4s+dHeOlQnmRTE30KFu06PUPal+GfSRBzCBcrhIoiFYolRhRqNc/wtRPjzG/1uU1yaEuU2TZa4kGla5J67valMVY1QI0MhRoNsoWDnXM4d5bEyvv+8t73Ft7SgA3u0aNHuf/++7F/O2QfwbfFf+jQIX72s59x7733VoHQFqaVbWxsxL66kEyetWreUt1vdqoR9iTcVCIjazrg0NEhTo1MU9b18ytyzlVPjQejpOfIhTFe3jPMzOQ0G5bUkVWew1e5XqHt793YxIJ5EXe/2s/3XihxcjJGJZaioTlDUjlFU57OuWqdXuRTVl2j8g5L0wUymsSeF9HUmGB5dy3hZJ5jZ3LsH5hky5H97Bs8Tbm+laf3DPFv/9OPuPcXD5N209i/1dowX0Ct5PyS1qQmYlkKoCRQq1TBo9rY2SbPHqp9585esD5VL557SyWSXHvZZtYtX0ZNOk6oRXpAHuz3fvwQQ6f7ufriRXz7D7/EBZ/9Kq9Nt3DvaxOMjE5xxQKP37/U49JVTTTWJfB9gZYWt42nKdq3tnOuueoEt2PnzvJjx0bpdJrLLruMZcuWVcvM1mGRAwNF+7pKIpGwom8ArnNn67C2nDt77NzZfbXgW96snNFbLv+DU1NU9u/S9uzZU23L2rZ5aHPySRlr9t9izjfYrE6jWZ5nKzxfFrP3z7/mnKuO1+xzVuZ8snqcO9sf51xVLnbNyjvnJHMf48k5x1s364ORzb/Z8lbG5Glt2DXjxa45596oZ/YeH4PteK7M4ycmOTLjYR7k4hR8fnkd81rgsdOjPN2XZygKkL4GrTOqIaQPt2O+mq8VdUmnLchmaYzFCXC68tF9aZbKuyyKzxlCL6QiQB0rOvb0TZD3oEVh0cUy8O9YU8d3Njbx9aV1XNPaRLNAnKpfIAdDTsY4Pk8eG+dnW09QdD4b5zXTHAuqn8x9av8INULSq5e3sqg5S9wLJBA9J2cC3qKkdef9fqlb73cTb9Zviy4mC8iUoIGdAV99fT0LFy7kqquuwn6Fxazc559/vmqVO+fo7u5m+fLl2PfXbDG/Wdu7P3LO4ZyGVxamKZLm+hS1sRn2vP4KB3Yfo1iojt4bFVo7xquVNWvKRRWOy0J67dAITTVp1i9Ka6jKmKufEiCs6YY7b2ihqzXDw8/38dOnhjg94ZHK1NLY2IAp9GqdVSsWxqbK7Ds8SG58mvpUXO1GJBMRSzpiLBLQFeXhHh7zmUn2sKs/wVP7i5yMuvDru2DyNCvrJ7l1UyNrepPUJct6FjytON/38DwP432WVPkbL+dcVQ5VXiSL2RuBrMvu3i4aW9oVisqwZV+R7/58D1t395ONBXR3NTPptzAQNeLXNLB6YS1fVAj187J6V7ZGpLw8LswTSfnkw7DahrVvitcU82w7dm2WnHOzl9/Y+7Jc7fuVmUymes25s2Nm82XlypXYj0NYmdk6rNBbj51zvyQDzttmy56/P+/2Lx0655SbTlfHzto0uaZSKewn7W6++WYs4mFzdWpqqvqc3Teyus+Xrz1bLXDem3Nn+27yMaCyW86dvWbH59P5dVn52XNrx8jK2j6U3O2+Hds15xzWdjxu84vqmBhQWh9s79yb7dlzNk5G9rxzripD594sw0d0y/iO0dEJntx5nBPFivL+PmvqPL60LENb0vHAviGeVfhuAq0LL+SjsDmtPSdv1jeKynjywDTTPwqsvSMPoQsYiRLsnHI8e6bE7rEyx5Vn3LL/NIdPTTE64+gfnKBGkaeFSY8m6cbAhThDGQHdVBiwTWHUJw6MU9LFK3qzLKmLc3C4wqMHJ5mQl7KhK8uGphjNcR/fOQSNhJ6g8UOYimr2HeXxnt50zlUXaUwAObtIbQGbUjGwNHDs7u5h79599J3uq7ZtPzI++4PimlNMTExW83j2k2EnTpzQ8TimMOwnw+yaWftWvmD5s0pFEYAyFiIzz8M8VQstNdU4FtZN0rf3BXa8so3TJwdldZbldYUMDQ7Tf6a/Ggq1ukx5VSoRO+Q17hFfGxYmCKf72bNrl+oOqZRDEOit6XF8Vbm4+ZkSdz+wiz/9/qs8//oJjh47Q16hBOd7VDTU4wphHjsxye5dx5kcPk2MvB6XVSTl1tUQE/BkKKi9gycqPP38IK/uyHF4KE6yro3ujjqFdONcoYW/Sh5jQzaGrzhKRXItRx6Tk9McPXpMIeu9bN+2g1OnTlFU21NT09X/c2jnfX191bDg7j17mZqexEJOk7r/zGs7ePS1Yzy2fZK7nz3KEXmv8XSjOA545pXT7D9WZGpomFX1U3xpo88lvRXS0RQDQxOcOnma1197lf0H9lfH1xNAm8wtrDcl8Dhw4CAD1d9hVT/1srGYmJhgbGwMixjYuSnlfD4v/o9K2Y1Wx97G1cbRxtPqsfE2sjGx8hba3LFjRxWo7Pq2bduq4Xmrx56tVnLuzc6tvPXfeLPn7ZrVa6F+Oz9X9I2dAYv1xe75Am47tpvz589n6dJl9PWdqc4tu5/TuFqfrP5dmhvWdwMd43VM/bQ2LTRrc9DKG1kZa/+k0gkWwjW+7ZmBgYHqGNl8tjCupR3seavXvFU7N4/W+Lb5bHVY30wGVpfVYWT9M3LOVQ0m492um7ztuvXH2rR2TM7Gp/Fn9dl949Ge+ShTewJuXNFFNu2zo3+E5/umyGndr0mX+eL8Rhk3NTy8+yRPnxhmVGs10lqNBEahKNLs/jD65hSJcjJIQ1/jIsL/MLj41W1GcgRCeWrSalXpVHRcqZQpik7lQh47nufePYP8+OWjPOvvOD0AABAASURBVLm7j+a2ZpYu7JazkGQ8ijMWxuifrmgMQiL1K/IjLJWUU45xz3CR5w4M4idifOmi+VzeneH0eIF7Dw4zpPG4dHkLa9uT1MnDDKTsnXSFky4xkmL51Qy/j1e997Huf1D17GJzzmHWqymfWaXjnEdNTZbueb04AkbHJpR/nOGxxx6rhloH+geZUOL3gfsf5qd/fxevvvIajz/+OPbPbc2KNyCzRW35zJ/+9KdVpWvKw5SOKQ1b/JbLsh8onxkdYfPKJhbOS3B6eIiR/DRFgdPuXXs5sOcgoRaRKa6f//zn2D9YHsn7bH/9JHue+SHZ6VfZtvU1nn3yGfI5A7ay5naFpKzSVa0FVmf30dtY4rU9Q/yX7z3LiztOMZaHvGL1A8PjyuNtZcuuAQaOq93Tr/HKy4+Rm87jlX2yWihdTXHCqMRBxd4H+0vUpBwLWlMsTEwyPz3OptVN9HTW4Qcensr78tZisuiiUiSA2s6O7bvxvRi7d+/j+edeYnholIH+YX70w5/w4IMPcUqAaf8X8/t/+z1eU25vqlhm/+lJ/uPfPM7//sNX2DNUJruwi+5FrTgPjo/kaGnPcuP6BN3516np30IDBcJSia07djFw5iS19S1MTJW462d3MzU6SihZ3q+wuSnzwA/Yt/cgzzz9HFpnAr4xTKY2HlbOxtfKlpVnNnB57rnnxPvuah12bmNmAJDNZjUfcurDg1i9FSlAA1YLw9sY21jbOFuOzRS8TT6r3/ZGdmxz5emnnxZQD9ilKrAZmBn4RlqM1Yvn3nzfx+aop8Vpl5xz2LWYDLt4PEFnR5fm4zT5mQLTMi4OHjooY6lMXV1dde49qrzemEDRculDQ0PVZ42HEeUqbW8gZ321dq3Oe+65R2Dbh3MOK/Pnf/7nMnYmsX5aGZOFzWub3wa41l8DOfs9Yjs2b9vqtf5ZjtueMbJraHPO6f3sa/a6rRcra6BtPFhbJqO9yu8Wi0Ws3NknPjrvzrmqjJw7tyeit9bjit5mBk5OcrfW6Q55NAVp5vkZny8vz9LU1sL39kzx13umGSiF2L+6qtinyuW5fTg9M94DfC+O52J4Wq9O88w5h3N2z304bEmWkUx4k02lXCCSjJzWckkL91TB8URfiZ/vPEMlHrBydQ9Fv4a07n9meYYbVtZxYU+GzkSJtCsimx1DV1tWk5Fj51iRh02nleNcubiFDU0BJ6cddx2Z4bW+UVpTRTRUNKr/nspHMiA835OMPDxd+zAkIvX3wY6DLTgjU4ZGb7YeaZJ4ZLM12H1TiOZNWq7HFr6nyZPJpKipSVcf6enp4bbbbsP2pmzN+k0oH2Xn9qxZ0AaaR48elfWYoLa2lvXr12NhO1VFd7cG6IJ1jEw6QtfA2GhOIPwA9Q11tLS2sG7dOtra2njooYfYe2qSnIuxYOE86hRmvPHGG6u/41pTU4Ov/FxMVqDxbB/YGB88yL/+9sX8q29dxoVrV+OnWjk5MC6wLwi8jvLYs4fYfaiPeDJkQXcjg/LkxgT6kXJ1J8dDtp2akZKt0F4fozNdoTs6w7LgOEtrRrj5ivXV35C1cLS1Z/IzQptzjoaGehYsmF/tY1ZgUigUKSkJbqHdpqbGaojXfpz7uuuvo72thzPDBbafLvDyiQJnxkIsZ+MTgmbiqBIJFYWbV3Q2cvXKLDdvaOCSle3KCfjVyToxPsH27duxn+wzuV988cVce+21+L6Pbe3t7eJlQXVMY5LZwYOHyOdn9MyOqvI3EDEeb7nllmqO0Z6Lx+PV38ktCXhNqRtw7VHOz8YupZDmQoXfuxVmt3btfkNDA11dXXR0dFRD8xZ6ra+vZ2xsDOdclYwXI6t/3rx51blghpS1YQBtc8vqtzLvlpwKGq9Wpy1++5+gg4NDVfA2gFm6dCl2344NZAwEbY4av0uWLKnylVZ+1UK0NseNbM4aOee0BrJVYLbr9tvD1mcrb321OWf1r169WobGqOZKuTq3YwJtq9/mxquvvlpdQ2KzOh7OGcdUx8L6azIy3g2ETcZ2bs/b3tq0dWP3bM1ZHR9l8jzNNxlW82qT3LCul57Weo5PlNk1HjEppb6+schXltSyprWR50/M8PeHRzlc9Ci7OK6iZz/KnfvAeXM44phBa2KNKFOiwil5gvftn+LxoznyklufrH0/7pNp8JgpjtCbqrAhWyGhyFJqJqRHujbjQs3NPANleKG/yN27Rhicirh2ST2XtPtM5Cs8c2yGk8N5ls9r5xLp1tZUXO2H1V4bJ9WDD/HN+zDads5VmzUFXz049xYq5JHLzeCcI51KV/fOCbxknUSyajyhWjabrSr/mmyG+vr6qodhVrgpOqNkMskdd9zBxo0bMcs4CIKqQnTOYQr78ssvr4JIEIQ0dzYQJZp59oXTHD06Iq9qkGQqqXapKhID0/0HDvHEq8coxZKsXr2EBfM6qorLlLux7XvKZYg3U7ZHBcTJZIxlPVlu2FjHP/3iBVy0bAmjZ6Z5fcdpHn5xH1sPDZJSsvna61fwe1+/jt/71tcoBg3cu2OS7z4/wF7F37t7WrXIUyS8Eq0NWTat7ObKzeu4bPNFArjGqjdhbYeSixFqPyYAMuWfTmfkGQ1Ww80WiitJcTjniMVj1Eh2gZRosVRhcDrBywcm2a3wab8847KfxfOT+IplWD52TXfA5etbuHRVA/NqIC1vMeaXKfsVIg9mBHS5XI6Y6jMyOW/atAkbEwNsU/w2HicUMozLaDkLQI4hLSBfAGrP2Hia4rcP4FhZu2bKP6kxNHlaeNHqMvC1ftr9tEDFwM28JgMgA00rb3VaObtvsrG5ZfXbsZGdm2Fkc2B4eLj6oa/ZNu15K/OryJ576/WyvNaJyUns93ONp/GxcYFhDKvHwGf+/PncfPPNVVkYGFofn3zySe677z6sbQNM49c5hwGRnZv87NpsP41X68vsufFgbdk151wV/Mzjs2edc5qzrtq+AaR5wnbd+m912t6et74456pjZtds/AyQ7djacc4xK3973p75qFMUqe8VSCnnvTjruLinTvmvIb733GGePDbBWCXJ4pTjq0truWx+A08fy3P/rmGOTlWk6DWRqx1U/K66/3S/2fwIyxWmleTbP+V4pq/I1omAgUrAsYkSu0+O0T9W4OCpMUb6x7i4M83185tYko6zubeeOy/sZfPCRhpTPqHm0nAU47mT09y/u5+iwrW3LG/ginkJxqfK3LVrmhf7ynS31PH55fVcpDxjredkeFOdy3wENu+35eG3ec6Eb2TP2t4UoFnXtjCNxsfHOHnqOPFETN5bM7ZoTTnaPXsmlIBL5RLlSlHKIawK0RZ/LBarWshNTU0Cvobqvy2yRe6cw5SoLfQoiqrlq/VIuYVhAT+osGhJN7uOjLLrlMeZiZDxmRxltRHzI0oKzZycqmH3iRy1NRHF0TNMymOyuown55zAORKhZ8qMjgzLOypSKZUJwhmaa0q01VdYubCVZQolNDcGLOrwufPGRXzupqWsWr2A/lKKe7YMcs+2CU7m07TWpFi/IOCWzU3M605xRgA0XpJCiydx+rO+BkGgSeQE0r767SE2mM5N88ILzyukd4AuAXirvCkvHqeiEK3JS4YceYHi6ZkKzxwc4Pn9/WzZP8CpoSIT0xFRsUCsPML8+iK3bGjhlvV1zKubpiZewJPsIiXTcwohzpTzFOSNGh9jY2OYgjZZGFCV5PGZwvUFfg8//HAVxM3bS8ngyOUsv1nR2PrVZyzXFVm9InvextrOnXPqj6uOvdVp42912j0j67sBrd2zdjKZDHaMNptLVq89Y/Xp0hsvO7dyFlmweswjNePB6rN7bxQ8d2A8WX9s7li9dj5LFrY9dvQIDY11pNJJEsk4Fq62dq2Myca5s/2wNq+88krsv5pYaNS+qmJlzPt97bXXqpEPm7cGesaX3bO9kdVn7My2b/zaNbvnnFNUoCRjYwjjcbac3TMD0niwY3vWyI6tjD1v/bJ2nHPVMTKAtDJ2zZ4zmSZk0Mw+Y899ZEl98LU2EEimCNnUluTKJW1oqvPo7kFekOsyUYH56SKfWRBnZXsdrx8e4sdbT7NzsqR0R4mwksdyagXNRevz+fR+9Pv8+t/u+LduV94yInVF+iuiLJ1ZqYRUyhGVSqRbRcKoQCksSkY6llFRkQGdl2MyIGDcWox45FSRn+we57uvDfPvn+3nlZEyLh1IFxRZ3ZHg8xcu5gaB4ObmFItScRJitiaAdhkn9X4RJ51zvBDx8LEpHt3ZR0b3Pr+ujc1dgfRkkSePTfLy8VFakxUu7YqzJluiniI+Eb7nSbd5aPXwYW/eB83A7GRwzmGLsayBMTIrfteunZw8eYKVK5fR0dGm+xVMAdrCNcA6+2ylKuCzxxFmrZty2Lp1a9UKN+VoHocpK/PuzMuwnJRZ0waUlrMZlVIXVDIzPcbyRUm6ly3kKeUkdp+u8Oq2A5RDqm1PCEiKDes1bBlWyBus94rymHICpaBKplSdcyAQjcXi2P9vHOg/wSn1oVgWMBfzTBcGBZYj9DQnuWpNJ62lQcpHdxEfz/HIw7v5zz95mcPDJXq7mljd5nN1T8DVCwM2dCdZuaieIBtnrIQsL9QmOOeqZEnzkvICRnY8rNzpqdMnNb0qAhZQB4gk20K+QLFQZmLGR1jIC8cinjuWZqScpKIFEas4gWCa+R0JLlrZxAblDXozHhlXojAzgeXUlCuvthnpwJNhEWgCG0CZfM0jMu9nRLk0Cx2a7MckX1P8pvCLAt2y+JzOTYm3EAPLgwcP8tJLL1XDkAY09rw4rip7A0Lz+E1Jm/dk43lUHrmNdyhP2epcv359NRpg426AMz09XeVvdjysnM0pmzdW7yxZHc3NzRgY2bywdqw+587KdLac7e1Zuz8+Pl795LSdW5323NNPP0VCgLhy5XJqa7MsWDC/6hG+/PLL1b3JwsL69rzJw/irr6+v/suv2brtvoU0jVfr87C8WQMp55zmd1lj6FX3xrOtAStn7Rsf1s+4DB+TZSBDyXiavW9ys3/lZtetvMlvZmYGq8fatr2Bo90zOdgYWq7Wzp1z2HoyuZtxaeU/6uSJQaf56OIpvFicLCUuUD7rK/JiOtIJHt1ymkcOTnNE0ZG6mMc3Fme4Zk0vyiTw9/JonhsKGdJarQhEyjKK+ZhvNr6h1n0oMHQCyUqlIBAsSH8UpNcKWvNSJkJOk5s0BTmlT/LSd8dGi/z4+RP8r4+d5m9eOcOukYBKtpMhF+Oxg2OUIrhpWS1fW1XLF5ekWFfvU+tMWE7rGnzlb/1yhRnpk12TET/cNcSzRyZY2NXOHWs7WaXCp2c8HjpR5kjOcc2yRn5vXZaLW32ymstRkATP1zr2RM4q/tDJ+yA5sEXtnKsqG1M6pjjGpEgNsOzrG/YpvEsuuYTNmzdXc0820LawTXGYorFzUzSmfOy68W7KbcOGDZiC+NGPfoR9/+zZZ5+tCriw8PMMAAAQAElEQVRb+Smje++9l//0n/4Tf/M3f1P9NGMQxAW6CeZ3t3L68B6a0xMEXo6alrU8+twptu/vY1Rx9pFcSG3LPBq0yDqaMniuwMjEkDX7BjnnVJdfJVNKHfLYLE+5bds2Dh8+wuTklKz7YcMqlgv0Oxd18+//7M/4zr/8f/K//en3EX6yqCXBhW0z3LFBk67XUScQjhRejmvatbTWMa1JfnqqUJ14nNtM6ZlMZikhS985h4HSE088IUPhBCf7JtmyZ4yfPHmQe188zo8f3MljzxznxNE8palx0mE/q5pyXLkwZElzkYZEnkBWZSRLc0phQ1O4Q0NDsjgrVbJzAySjmpoabrjhBo4KuP7dv/t3/If/8B+wD3eYwp1VsAachw8frn7wxRSygUFvb6/C06urX0b/M8nBPEwbV5sbZiDZ+NrcsPLz5s3DvuJjho6BiQFhXAvJ5GzlTQZW1uaQlTcFb3UYyBivvjzYc+KqgoO1Y9e6lKdcsGAB5mEZiNj12XKze+ujydaMKgMPI/vqxq5duzCgu+6666rhfStvgGu5QQP97373u9UPDTnnqiFKm6s2F0yOVp+FkG2sLGdovL7wwgvV7/u2K0drRoKVMTL+bX1YP42/868Zb845Ojs7sVzvrHysXFtbG5ZXNhC1c6vHyGRj10xO1q7JyPKTK1euxMbLxsZA2sDV6rV1Zc9b/z5O5DzIaJ1e1BHnTkVAsn6cZw6P8ve7Btk5WqA9VuZ2Kfdb17QxrYjMX77Yx892T3Faaz3mCQE+Tp39lbxKAF5AOYDhQoldYxEPyBP8u2193H8yz/FCQnokwD6wdExW95NnZnh4NMcvBme4/1CZnPKwja1tTM4IREt5rlqSpqvG46L2FN9Y28ElbXU0K6oWuDKRq1Q5sDnqq82Z0Of10Qrf3zXKzsEiG+c1cJsAdYGA8cDgFD/c0sfTh0bpqU9xs+pd3RhR56sOef2RqFrZR+hNkvzguLHFZgrNFKspOFuwpjhMwVoo5/rrr68qQ/NKjCu7bwvVytp9W9ym1OwDCbagrT4bGPse5O/+7u9ywQUXVEHVPkxjysYWun145qtf/Sr2HTkjA9Laulo83+PySy5kw+p5XLQkzrUbe+hdfAnHc/N5QtbmsYEJ/EwDmaZOWmsS9LbGuO2261iyfIGx9ktkyseUrLX5rd/9Fta+KZ+urk6+9Y1vVL8bFzmfKFHHgks/T/slXyW54grWXXc7N16ygcuW1rN5eT3zsh4xQiJNspr6Oq6+7jI2bVrPtj0DPPPaKH1jEJ1bvwYSppCvuOIKajI1VUX9mc98hptuuY3eRctYs/kmmtfdzvNnmrj3YIyGFZu56vorWLmklsvWpPh///PP8D/8yRe5dGUbyzpS/P6Xr+f6K9dTX5MCeYjtUtZf+9rXMFmbHJ1zWHsGVqlUSmAfYor13/ybf8Of/Mmf8M1vfrMKlnYvk8nwh3/4h1Ujp6enB+Px93//9+kSKNm922+/ne985zt87nOfw44tL2djOws6lhc2ALExXr9+PVcqLGkytj4vWrRI3prGz/OYN28et956Kzb+ns5bW1uxDwXZGBvPNj94y2bXrG6bRx0dHVUjyjn3llJUv1drc8f6cckll9AueVjb9iMFNk/tWWvDwNbqtDatjzYPrU+9vb3VumfnnAGxAdcm5WWtvIHkt7/97eqcNTAzeRjvdXV1zJ8/n3/yT/5JdW/129yydWDjYV93smtG1g/jydq2XKOdG58mY5OHXTND0+5bHXbdcvHWLwNG51x1TOy+8WaAaB+wsvXnnKvy/w8E8xG/EBHX2o6RUrxnVZPHtzc3s6Q94PWD/Ty1a5LnBiN8eVZXNvl8dnEjjdkYTynM99N9ebYNozBrhKKP6qUttLeSLr9HL6vZIjd5halypVBh3QgFcrS+7U7EL/9x7rr21fbtrg6qyuBs+bN3dCxD2r46Ma7DJ45M8uOX+9g3WOZULuB56ZHHDw1xQri3f3SKl06NcFjG+09ePMkDO/tpXFZPSqHRRFIPy1nwwinWKIr0+yvruLrRp0U5wUCcOWNUeUln5KCk8yOjM9y1d5y7944pPFrmK2ua+eLSGjqUutrRl+fu/TNMEXDzykZuk3HSnXE4tOnNOYdeOvlovT5QcLQFa8BoStUW6E033YTtTdlceumlmCI1BWgisrK2WDdJmZiHYsrGFK990MMUtClaUxDOmWBd9Vn75OMXvvAFTPEkk0nsvj1jCuLrX/86s9a+5/nyAh0tzS3cftP1XLp+Iddd0MIFq2pobJ/PifFmThfrGaykmVDCorshQVd9nBuvuYo1q9cZe79Ezrnque/7tLV3cOkVm7nhxhtZsngxa9asoKWnl90jFX6yZZKHdgfU91zBrTffwZduuoRbL2jk4sVZeW0eMSl4z0sQxOK0tjWxft1y8bSUrtZ2jgx7bDtWYKpQIVQIIx4LVP8iVixfrhBjkqIWmZdpIGpcyisDTfzFM0Xu2RUh/5DLLlzCv/zW1fzfv34R376+h29c28kXrlvH5gtW095cJw8qLZktUX2LBTzZ6gc2THma0jalGY/HMZo/f77KLcPG0JQt2pqaxOf69RhAmaxjyv/qcrWMAauBgo2FhQDt2O556qeBi42TPW/nVsbIrrcLiJw7K1Nrx5S88WLgZ2Vm6zAlbpEB89xM9qb8jV8rb+fOna3Dypu3ZZ6YRSnMG7R6DUysbSPn3ixr5Z1zVUPL6jK+rW/Wb2vD+mjPGDnnqvJyzlXz3caPyc7qnyXj08jqMP5t75zD+lNfX49zTnKvxXi3tk3Wds/4c+4sX9Yfu2bl7djKGVkb1l6dQNXWi50756pz3/i0do1mebW2rexsObRZe9Yv289eny2v2x+rV+Q8nB8nFiSIu4CFUvZfXtfKZzcsZERr+W+3DfDy6QlCRUc2tCf49sYWLlvczAlFin4m5f7wUYVgJwvkSmWVKRHJUKxUSoqclAgVen0vhCHowcKUx0eneUye1H2Hxnmtf5LRYolSpay2ymq3TLlSpBiWFA4V6bhsx0prVCozFMRXuVKolg0VDg7tvp1LNzihe1LAWVBodTqX5+bl9fyLza18fVMXe07Jiz4wyeOnCpxUzvXyRe2sbmlkWQq+LC9vbUeKJTV5fueiDr4lukxRrY3Sfa1xD+t+WfVGIhCPlCSnEgfGS/z9/inu3T2gsHbI11e2c31nAk/8vKzo1c+3DzA4MspVPR5Xz4vTHY+IKRUVVbOV/nsh0velDu99qfUdKrVF5wtEnHNvlHLul4+tjHOuqjScO7u3a0bOnT13zjF7bvUZOeewzTlXvWf3Z68756r12TVPFpATec4XSPo4QtobI267qpnNG2o4Mxzxt7/o555HByjkEgLeWmIaUE8TwpNvx1s2q9O5c/Vr74eu+iGJaU32kzMBj+0r8sNnh3lV8fbalGNDt8+1KzJsXhynu8kn6UHMnhM558QT+A6FOEPqE5HKJHAe7D45yeHBvBZWdG7xlJmS1Xl4LOTxAwW+/+I0f/HEKD9/vchALsaa3jq+dGkb37gky8W9Pm1qu02NNcYd8eoY+DjJwAgXUxsBTg2ZzKxPbyXnxJvnYfedc9W9lTn/3Lk3r8/es/tGdh4oR2ZK2zmHnc9ed+7s+ew1u34+cW6z+1aH7c+/b9fs3K4bOedwzp17CoW35TU89xxPPvkkFpEwgDi/nHNvlnXOVZ917s29lZ2t3zlX5d2uGTnnsD7ZsZGVM7LjX0XOuarsnDu7t7JGaLP9+TT7vF2zY+dctW3nzvJm151785qVMXLu7DU7NrJytp8lO58lk93s9dm9c46P4+Z7TuvHePfB05wWQHbo8PruFNcp31icyvODF8/w4NEKAwLEhekKX1iS4XdW19NdF+fxw4P8ZMcAzw+HnCz75EL5ZPLGPBfi8d5spm8KAuetZ3IcnqzgBDxhWKBcmqGiJooKMZo35rQPIl2QfoqcR0XPRCo3Lr4OTWjtq3AuDBlTuVHlTafLnkDTuPSwr1Isac2S8CNy0yVqXcTCpiRNTS3sP53jyBDskGd5YCxPW0eSK5bWcnGdx43zMlzXnuSGthiX1nu0SVd4mgte4EjIC4y7EqG4zKnNozOOx/oq/OLQFOMC9etWt/KFtW0srAsYysEjx/I8fHCEbG2Sz27s4oKODHV+IDl6eOpPILK953nV9WY9/SiR91Fi5sPixTlfYFRmcbvPHde2cf3mbsozZfbtGGFYsfhxgVxOE1PrBE8L5R35lFVVluU2qQksQ4qfvjrFw7s18WNZlnVluUqAeIOAcXmbR128oknyDrVpYcR8qKuNYV+HONRf5hUB7KExj2OTMfYM+Tx5sMz3Xhzlr54a4cndFeUTalnZ08yXLm7iO1fXcdOqOAtqy6S8Ck4hkXdo7RN9yzyua665hs9//vNYqNM8qE90h+c6V5WAsINAHtQ8GYZXL0zxlfXtpOMpnpW39uCeUbaemqZSLLNawHDLUq3P1R24dIbHj01z7+FJdsgrGq148hod79Xyqa5DFwnIHNMzeWoFPAtb6qlPJxgRr3tGixyWlzus/N9YGQ6Pl9mptX9oJNL9gB0j8tRePsqu4QLHZmD7aIlXTk9KN0wwKJCsKHfqyc3rqU9Qm0pzQkhVjjwZ1BXa0j4XdKS5aXUjaxe0M5TL6VrAhR2NNPoRa7I+KxVqbhMA1sgL5bwtku7LK4R6qujz7JkyP9g5xIP7hwjiAZ9f08KdK+ppq3FsH8jx0z0jPHN6hvrGGm5c3cwl3bU0pzLEpIXsVaXz6v4oHnofRaY+aJ4ii52HMTn5ZRY3CyCvTvGtWztZNb+BmZkiDz11jO0KG8xUEoznS1ieQHNYayXCJozetY+0gELMIjwxVea5AznufXWcPacL1NfGVW+ZS+dXuHRJmrYs8gorej4URQqbQLESkVOlE8WI0XzE0FTE6XHHwcGQ46NlhqYDDp6OuOe5Uf7yEYHhc0X+5qUK924vcWwwoDFTqwR4gluXRvz+hSGfX+dYIgBOxwXpsvyij8NsfB8H3rwkC5FaCNIsVWvKOWe7OfqESsBGNxAIecp1OXyy8oKuE0D+yZWtrO+NsUPg8hcvj/A3r55kh3JmKblpV7fG+MyyOta1JRmZCXlUIPr8yWlO5jxmQlfNR0YygBFQYHtbwRFnD3l3WyigClR0fXdWgBGw/fAIR09PK0QJB0byAuZx7to7wDZ5dduHp/jBq0f44at9igz18VJ/geFcmYP9E+ydgMf3jXK4b4pJ1fnUvhNsG5iqRpYQfxYh6mlvFAAWmRBojuu52nCGK+clUJCMr29o4srOWtbXxJmXiFGSHvTlF/qSWRhFOhKTqkd4KCAHA+ttEz53SRf+bM8kp6Y9Lump50vLsixNe4QyMg5LjvcfGmG3UH2tIle3rGhkVZ2jTrXFpIo8VYnqrsrQjj/CVOX1I8zfB8Oa5/B8H+cl5Mn5+D/C9AAAEABJREFUdCgJfcPGJF//bAurlzSydb/H9x86w1OH4Udbpnlm3zh7B4r0T5cZnpphKl9mslBieLrI1jN5vvfqNHe/Ps2IS9HbmmR9U5krFqVZ350gmagwrRzBuHKHw7mIE+MV9gxWePF4iYcO5vnhnjx/+fIM//nJPP/2/jz/n58W+a9353ju1Qn6jk+xfe80j26dYeexEvlCmY56uGpVkm9eleEPb6jl8wqhLp8XI5t0xGSRBn6A78dxCi+BqQs+lZsBYhAEGMWUF7XzT6UgPmWd9nwPFxN5Hr7zqNX5+pY0v7O8iW9uaMOrzfDU0Ul+smuSV2SIFpS7701GXNuV5CqBl3lFj57K8aN9kzwrT+jYVIkJ5SMLykOWwyIVeVeh8n+hIktRGErvR1V6JzFHzmH/uqnODxVJaqAlE+eAIlSjUyFeEGM6EbB7aIoJ5T4jgV7FcywXYIepMlOFAl11aTramukrxTh6Zgwno3phaw0dTVlK0gnqLbg4CS33JZ1xhovDbBktoFQjazrqWNGQVNgVutTPFWq7MxUj6TvinqBR7YWiyI6B6VKJU4qivSpD4udHpvgbedvb+6dY3Jrmy+tbuH5+hoRksL1vhocOT8trLFGfDLhteT1f6M2wJhVQJ7kHIqd+eM7D8zycc6r9o/3yfgv2PnGPVMdJb855OA2cTUjNF9YrzHL9xS0s6O1k3/EKP3p4kvueneF/+/Ex/vSeQb7/dI57Xg+xcOaTBxR7357je08OsO1oWd5lmvw41HopmrI1mtQxdpz0eGq/49HdHvdtjfjh8yX+66NF/tcH8/z7+3L8F9H3HirwkydnuOfFGZ7aVVKeEQbG46SSWdo7mmloqqNduZGLF3p8cVOCr1yU5vZ1cTb1ONpqIxIxqn1Ak7vaH+eo/tn+POJTujknaZyjT6kIPlXd1miDlDKe7RzOeTr0UFqMjc0x7AM5N6zulnEb8sLRCXmTIafzVs6xst7ns4vq2dxTz3SxwD2Hhvnx4SmeVHhzt/JtA4ryWM4vpIRz5Xct14rm38nJPK8eH2BIKZtkSy2V2iTD4uy08qAnh+QdzviMiQ8/kWRBWwvLWzP01CWp933qEh7N2YCYK7J8YTMFRYdGiyEtzU10NtRUjQCkx9RlFilqdUVXPfN8WKIwa29DSiDoxK+PAZUu6xhwEBDhVSpEAvqiAHeg5Hhm1PEDGQbf3TrGs4fHmSdAvXN1C19ZUsOKTCTvusyTJ2b40dZ+XjwyQFNtgttXtXF1Z4oWeeIJ9dV3Ps6pAbRp55x781yXPqov76PK2IfJV+Q5QoU5WzIh11+Y5JbL0jRoYu0+NMGx00WODNbyovJ7dz8/zQ+emuR/f3iQ//SLPr732Ci7j8WYGovRf2aa48dzPLerzH97Ks9/EPD9u7sm+I93j/LnD07w149rQj2T4/HXc+w4VOTMqM/UdJqZyQxhKUM8lqStIcb6BR5Xrgq4/aIkX7y6lqs31tOjRd1V71jRFrG0QYsiViGpHIMXRR+m2ObanpPAx0YCTpzWSHlvanZ8cWWWG5ZkqfFhh8KWT2vd7lLOb0Rhws5ExPVdKW5b2cymRc34MZ9t/TnuOTDGfUeneG0s5GTRIxc5QYsqfRcvazuTTlFbk2GmEMnzKrK4KSHQc2RchaXtWRb11lNOhoxTppSEybBEIHD0a+JkFRHqyTg63AyXzsuwqDFOfjJHo0CzSzlDqS9mtyaV3dzdworGJPNSIQkvmr31D/YhjrHI40geXhypcJ+iU3+/a4xdp8borE1xu/KxX1nVygUtcSoCz9f6S/xo+xBPHRimviHLlSs62diWZH4ipIEivjzpf9DIx+iC9zHi9QNjNdT8cZ4vyyxUCKPM7ZfF+cJ17WxaVcviLpTAdnilIpNjMwwoXHFU4ZBi0KiQaRuVqSQjp/NMTcF4Ic7R4UhgCsf7I/qHHQOTPgMzMYU64kxU4pR8Dy+Ono1oq62wqavMlcsibtkYcMdlAb97TYzv3Jjk96+L8bXNHjfJS2ypjXFModg+WbChkvZEMXBxIllovNttrtycBD7FEtASx8DACUnmpyJuUhj1hoW18p5KnBgcw8KnJ0sRY/Kk0q7Mqix8rtPnSwuTXNqdJK3Q4f5Jx9Mn8jx8bIaXBRQnJstMyIMrCRTCqILiq3pFVPN3MlyreyKc7nelfC7obBSYZNncWcdGGd+qmks6k3x5YYY/WNXE9coHrs4kWadwaVc8YHVLlt5sgkYHly9q46oFzSxJx9jcVseF7bWsaa+hSWCOehYpV2jkK38YUx+JyroaUtF14wPxga5UqGA/mzeqvp7IVXj0TIUf7RnjR7uG2TJYYH5zHV/e2MUfrM5wY0tIolyWAZHnJwen+fG+afYPl1na1cCd65q4sSeNfU0j6amPvgfW7sd4jqkHH2Pu3yfWZWzh2cAqTxeIOtMVvnRxmv/HnfX8sy8oAX1dAyuXpknXeKQD6InF6dC+NiyQTVYU+kxSVyNKe7TVRXTKy+tq8uhuDVjc5bN0XsiK3pBNS3yuWRRwy/IYd25I8LubA/7ZTSX+xc3wJ9cHfOvSODcuT7JWlberraaUx7IWx/IOmCmVONBXYiwXYr9UEWmiv0/imKt2TgKfOAk49Sim8F5GBmXgYvLaAnlXAV9cVsM31zRwZQOs1HoLFEE6rdzfhEKMSZXrTQRc0xDn95bUcYe8zW55ckfGIn60e5q/2DbG/Uen2T4yw5mZIpPKTeYFrsVKmbJylJafLCs/aaAV8yDjO+oEIs1xX3rEI/BjNMfj9MR9VtUELEwFzE/4XCiPcWVNiovk/S0VqCbijk4pnm7dT+j5pOfRogqbVV/KeYTVXGhR+5K0gukHh/MC9E4ocJwRwE3KKz6j0O6u0RwvKIx7t7zlvxXgPX4ox6TCxWvbU3xlVQ3flI7a2KxnHewaDfmRfdDw4BT2r+4u7wr4A0WyvraijtXST/UxR1xOhWfWvhEe52/OqZLzL3zEj3+Z+484sx8UezaGzmkgRc45fGLVydtR67GsM01GSe46WZrzlzVy0YUdfOaSNJ+Tl/fVm+J8+/YMv3d9it+7LsW3r0/y7Rti/P4NgSgmDzDOH9+U4V/cWMM/vyHNn9yY4o8/k+af3JLk61fHuHVTjJW9aboVTm2Ih6RciOZ7dYo556qTuyHrs6grQSYBJ4bz2Ad6igrp6DZnSeV04JxjbvvES2Cug7+hBJxzWifnEWePPV1PO4/OZIIF2RrmZVLUBAH228JDwxMU5FkpFWel8fXe4MPaWrixN8nnF6e4YF6SfODzYt8Mv1A48q5jReyDPNvGShyfKTFWrFBQKLIsClVRxTxJrW+nMKoThFW7IR7EDc7ZOzhAh3g6MKrqAh0753BQJey4Sjq3PQ7nApwXoyygKuEoqL1p0YSAvr9UYZ8M6sdPVfjr1/L86asz/HRPjp2DM3hBha+uhO9sauDLK+q5oM7hRQUODOX5uUDxe9sn2NU3xYI6j88vyciQyLK5O0OL8pA4M88dOBHu7J+OndPxOeJjtnkfM34/YHajantlTd6xYsTOk0XufWWUB56dYngEeXApblynkOulNXzmwgy3rMtw64YUX7gozucvSvC5C+Pcti7Gzav9Kt2w0ufKxQGXzverX8rfqCz54saAzoxPg9zVJGpP4Q+nvS+L1tPkrjJgb7rltKCSmsAd8kRb6gIGcxF7zhQZV44gQkOp+1Z0juYkMCeB31wCnq07rbNAjwY6Tkjht9Yk6Wmqo06emfBQd86+LL+flBfW5odsVM7vjmVp/nBTLd9Y38BFLQHjygE+dmSKnx6Y4Xv7ytx1MuKxgYhn+yu8plTL0Wmn1IpjqgJSLQpuWpDzLIkFtc4bZC1G1TM7+mWyJV9RHki4p5ApVEJHGArUQx/TWQfGyzzfH/LE6YgHT1e465TjZ4eLPHFsikOTM/RmilzbHfC1FfX8nujithTNMRifLrF3tMLjKv+kQsc7lGeNJwJuWNHEbcsbWV0fo17AnlAu1Jk3LFmZCuITtEmjfoJ681t2JdIMC5UHsL1VoUNCDXhFeYNiJeSI8opP7Cvyd89P8+SxgI6GNBctruHmtR5XLizTlYWsF5LUDE1pZpvHl/IqVc8vIeswoYk9S4o84MlC9VTOyNrTIZGsK3Rd5huRFxAKHCPZX3Z/ljzPEfcdrbU+y+alSSXjHBI4Hh0oYHkOW07WD6PZvsw+O7efk8CcBN5ZApHTCvIjMHKR8o8htXGf9toU2YDq2putIbL16bSqo4BAD9YTMt8rsbYm4mqtzTtXtfDZ5U2sqo+TkR45NlbgqeMT3LN/jLv3T3LPgUnuOzzNoyeKvKR85a7RMgcmyhwcL3FsskT/TJkh5S+HhZzj0kGT0i3j5Qpj8vyGZioyjMsM50POCMS2nJ6o/qj6zpECO0aLvDZa4qX+PM+cUBu7x/mZPL5nT8xg34sslmBpXYzPrazln1/ZzDcuauaq3hrlCh1OOcejUx72QRsDz9eVc4y7ChvVn6+ureMPLqjn1vkyFuQp+hJE5OLgJ/EUDg6kmzxd+yS9Pmn9+a3GxoDE6I2HwzIl0aAm4esnSvzi9SJ3v1hgZCbNykU1fGFlnjvW+mxs98kI4ZzAzPkBTklzF4tVJ4vvx6t7T7H388lpUTnncJ6HJwqch5HnHJ48xUDhkMCua2Q8xxubcw6HJwqoiXksbfZY0OgxPF5hlzzaoakSZaG6AaPRL/WHuW1OAnMS+HUScE5rzHkgclqLzpcLJfJ8nyDw8bQgnXM456rHvu90Xcc+2nwipV9c6EhoHS5IOq5ri/G1RXH+ZHWK31+R5PNL0lwnWtyRZFie3csDZR48Os3PD03x00PToinl9CZ1PsEDJwScp2Z4+OQ0T/QXeGpQ3p4M4cf78txzdIK7joxz7/Fp7j42zf/56kl+uH+8+uxP5K3+4sQUT/YV2DudIF1fx0XKjd6wPMMXlsb50kKfz8tTvFgh03a/wuR0xF7V/8j+Ie47MMwLfdOcUC4yk3Bs7Epxa0/A1W2OS9viLMl41HselldMBB6B+u/p3JdO8wlweHyStk9Wb37LkXHO4ZyrPm3Akpeld3rC8dTeMndtK3B40KNLk+mGBRW+uCTOxtVZmutDhdkV7JDlWH3wA36rTXssaIloylQ4NVzkgKxPpTaq/XDubF8+YJbmmpuTwKdeAmaUGpkgnHMCz4BMPMb8lM/FjTFu6ErzufkpvrWiht9dXavcXoare1MsaYjRlPDIClRD32O87BjMVzg5kWe/1vee4TL7FOY8MB5xeLLICXmWJwtlJtXQ8o5aFstDXdIYZ21LgqsEvp9ZmOFrSzN8dVmCzy4KuKwxYkW8QrPVrXqP5MqYp/ncSXjhRJltAtR+5Ufni9dL2mu4Zl4tK1KI9yTJIC7Y9/DV1qfp9RuC4ydHNIqkVj9mrUCKOhVVQaWs2P2kJs7rp+DBXRVe2datE0AAAA/NSURBVJ8nH/ksbnbctDbBrRs1iVt90rK4AgGoLQLPC/T8B/+KK4y7ULmNRR1p5Rx99p4qM6iwjLpQ7YvW5QfP1FyLcxL4lErAMw/K9wmCoErOuap+MR0hE7pqSCtZQkrh16YgZFE6Uq7Ssbk9znXzEty+MMmdy2r4+vJ6vrq8jjuX1HCHUjdf1vHnBaaf6Y7z2fkJPr8gye8ta+QPVrZgn5j91pI6vrOxS+Xr+OKiLLf3Zri8PcH6+oD5cWhReLhOFNgHgYqO8VLE7sEJ+nJFygLX+ljE6nkZPndJL1+6qJ1NnQmW1Do6EhEZZUItwhxEzEaaP1Wj+6kER401odDRKFJSPVIINaf4/pGhEk8rgf7AjgK7TlVoqk2yqctx48oEF8tjVF4eRVlkQSXxXFyhFYnPfTjzxdkiq/FY0JwgGws4Mah8hbzHaU3+SMCtlfnhMDbX6pwEPqUScM5VdYJzrmqgGmA6Z8fSE/K+Il85Sk/GtMKQgYO4SOk7UtJBGVGdC2lWmqZDhm+7H9Ip6hHALVY4c7nWutFS7RfW+nSmoF3A1hqDBoU4s6orq7ZqtM8owKvH8HWO86QpYoK5GGViuubRlE6wsDHDxu5mNncnuKjVsUlpmsWZiKyQMBCYOs/hgli1H85Zv0RO/eDTs326evvGuBo8VjSFUG4RJbfh9eNlHtg6xSN7yszIwlrc4rhwvsf1y5IslzVlMXjfLENPk8bz8XyRrEXNmzdqfb8PnFPbb5BHXO33NvrMb4K8Evd7T5c4NVKkouQ9ynu8HUC+33zO1T8ngU+jBJxzb4CJc2ePDSCNDKgCXfOdJ8PaAxecJT/Ak8XtCzA9UUXrNjeTp1IOpZ881af7AlRnpPtWxpP+8UXmpXqeynhOdXj4vrXpgcqqEfDB6Z52pGKOmiS0JTwuaK9lYSqgWXnFdoV7G2MeSecTuDien8CJEH/O+TjnVMks8anaJMlPVX/PdlZWWqT4Y05e1mF5XM8cKPPkAQHLWEhbXZLL5vtVb/HCBXFaldPzZdGdffCj9K4JGzkaZEkulfXX1hjjRN8Ee/aPMj2lhRUqYCzv+KPE8RwvcxKYk8A7S6BSqVAqlWTbagG/c9G5u++zBD7Z4CgH0fBBWKjJJrCQLRaJCqGjb8bxytEcj+yc4vWjM3KyHCu601y+yGOzQqhLlFusiVVkOYne50H4bap3eDj9xZUU6G0NmNfkMzVdYuvuIY6dmlQoxamn6q0EEJ0j5rZPkATmuvJJlEAsFiOTyWBeoXOOue3Dk4D34TX9/rUsLCCscBYQhYyhcooWrigoZDGaD9nVV+SRfQWe2J3n+Bg018ZY3QYXzw+4oNentQZiiv37Sq47L070EZ2kzjl8z6Mp47NEyYcW5UgPnZ5ix+ERpvMKG8s4CNVnA0fmtjkJzEngIykB5xzV8Oi5fTwefwMcnZsDSD7AzXTlLHkfYLsfaFNnO6jwolLRFVeiEJY4PlzgqT05Ht4+IwAp47skq+YluXCBx0VLYiyQB5b0kT/mcJ6Pc+cIx0duM5Y8Jz49Er7H/NY4i5QbrYjnHUfHON4/hSLHHzm25xiak8CcBN6UwOyRcw7n3p5my/2me+fevk7nzt77Tev8tJT/hIJjhPPKRF7ITAXOTEa8eCTPIztyvHiozHjeZ2ljnMsW+VyxOGB9b4yWbFneogojkTjRx2wG1KZgicBx/rxmTg5V2HlomGn74uPHrB9z7M5JYE4CcxL4KEjg44cCbye1SDcUQuXc1xhKiqsOTYe8dqTIo7vyPLSrwqFBR2M2zgXz41yzMuCSpXG6GnySCk0GBIJFT6D68bSm7OPXPa1Jls1vIJ6pZ89xhYz7pikrwW9h5UhupIWbJaW515wE5iQwJ4E5CfwaCXi/5v6btz9iR2fDpud94MTyipUyBYHB6EzI66fKPLB9ksf3Fth5BoUeA9b2nPvAzSLHoraAbNwRFzD6LlBIIybyRe4j1tN3x46Tt9uQjbG8N8mCnjpOjURsPTDJ+HRR9oI8YhkOH8+evbv+z5Wak8CcBOYk8F5KwHsvK/sw6yoTVn/9Yf+w4/F9Be7ZXealYxWKYcCiljTXLEtwhfKK67p9WmtCYn6Ep/ycJ1BxzuHcL9OH2Zd327Zzb/IMjkBh5B6B/qLOOEEikPc4zrHTOcqhs9sic6+Z2+YkMCeBOQnMSeBXSMA5h3Nn6RMDjn2TjucOlLlnywyPH6gwOROjpzXFBQsCrljscUFvwLw6SAbW8UBicaJPzkvjie8qNGQqLGyPM7+3gbFiyL5jE0zmykTVPz45HZ7ryZwE5iQwJ4H3UQIfWXA8P2xq/TefJ1TSzEgRQtCb5RX7Jyu8emSGB3cUeVx0vC9Pa8bn2kVxblkR59LFAUvaPLIJ5Fl5qioQTBh9wsARh+85EgL/Be0JFnamSGbrODoMfaOls59clfxMrsxtcxKYk8CcBOYk8I4S8N7x7od8c/Y7eqbQo0jeT1Sgov1MGHJmOuL1Y0Ue3DbN3a8X2Xq0QDLhccnSFLeu8rlysc9qgURrOkbCvpah3KJXJadwqhOU8InbnIsJIOM0K/e4uDVGW2ON5ASHzswwnZfvKAvDZDkr10+cAD4tHZrr55wE5iTwvkvgIw2OzrmqAGYVuqKEDOQitp3O8+CuAvduK/HKoQKFKGBdb4Kb1ye4dnWK1Z1Qn4qI+SjU6M6BocOqk3NV3fOJ3NRHvKqH3N2SoLvZlzERsefYNKcHZ6hUDCAj5sCRuW1OAnMSmJPAO0rgIwuOzjnM03POYeA4mvN49ajjnlfz3PtqkVcPl5kuh6zojXPzOsdNa3w2dQd0ZCHpe3h6jk/xVp+CBW1xWprr6RsPODU0Q7FUqkrEOYGoqHoy9zYngTkJfBgSmGvzIy6BDxQclSakIPdvLFdgulCSJxMSypuZpbLCpZZHDBU6rYQlZgoVTo1FPH2wzPdfLPCTF0ps1bELHRfNj/OFDUluX5/mYvuwTa1HOuaqnqLzYuA+0K7xUdsCdX9BW4IlHTGKXoKdp5R7HC/LkyzhwgpKvH7UWJ7jZ04CcxKYk8BHRgJSoR8cL6GLODOW4/U9w5zonyZESpqyGChLV5cpRRXGihH7R0KePlzh718r8d+enOCHz4yx7dAMmVjE5atSfO7CJDetDgSQCXrqYwLFmHJtgcKl8hh9X7jo+LRtzjn1/00Cj8a0z9KuGE2NcQ71Fzh0pshMKUQFccxtcxKYk8CcBOYk8HYSeFfg+HYP/6bXIxcqFFph/8kir+ybZv8gHBl17BsI2XqsxNM7S9z1XJ7vPzLB3z05yYM7Cpyc8OhpS3PrpgxfuTTOjas81nRWaKmpKKcYVZW8m30XQPymPH1Sy8sOwZfJ0dWUYFF7DBfAseEiYzknk0ShavdJ7flcv+YkMCeBOQn84yXwgYKjKez62jh17XXs6g/43hN5/uKRPH/1eIm/fbrEz7eEbDkB+SjGsq4Ut65L8LXNKYFigutXOZZ3QH3a4Xm+1L4PVVBkbvtVEpCh4MkYqU1GLGz3aGrJcHq0wJnREuXqT8mF1VxuNPf1jl8lvblrcxKYk8CnXAIfKDh6ArOmVJzNyzLctjHJmq4yHfUVuhpDgaHjupURv3Ox45uXJ/nqpSluFzheuiBgYZNPfSogEQQEfqAQalwAGeCcahQIOOdwzn3Kh/It3Zc8nPNJK/m4tivJouaAiWKCXX0wOqlwdvSW8nOncxKYk8CcBOYk8IYEvDeOPpADR0xKu6s24OLFaW7ZmOKOi+N88aKAz18Q56a1cS5bHGdlh09nraM2AXHf4UnJOycwlMfoCRB91eHh9Mfc9k4SqMrKoykdsKjZV87WY//xHCdGKpRC905Pzt2bk8CcBOYk8KmWgPdB997CePY9O9/3qE3GaM/GBYQJWmtiZBIBvu/jeR5z23srgQVNMeZlfcYmyuzuzzNekPf43jYxV9sHIIG5JuYkMCeBD0YCHzgKGTga+Dknz8WLsP+5GGmPyC45p+sfTN8/Va00ZWC+ALImlWLfmRnOjBWoKPeIfb9GecdPlTDmOjsngTkJzEng10jgAwfHWc/QANLzfHyR53lVb9Fp75zDuTfp1/A/d/ttJODcmzJ0zhHEfJbOi7Oo1TGeC9h/psJYrkKlUiEMS0QGkm9T19zlOQnMSeC9lMBcXR8HCXgfJJPOnVXYs23qTEDovUm46i3nHM656vHc23slAUdLQ8Dirhj24aaj/ZOcmSxSxlMDc7KWEOZecxKYk8CcBN6QgGnGN07mDj65EjD4S8ZgfnuCrjqPyXyFIwM5JrSvzAHkJ3fg53o2J4E5CfxWEvh14PhbVTr30EdRAk7eeEhLnWNBo+DQT7LvdIHToyVK5YrCqnPf7fgojtocT3MSmJPAhyOBOXD8cOT+wbdq+Vx8MoHHqg6PTCzgxEjAkaFK9fdu3QfP0VyLcxKYk8CcBD6yEpgDx4/s0LyHjJ2rynxD33O0NWVZ2BwQ9z2ODZQYm3FEzMHjOTHN7eYkMCeBOQlUk01zYviUSMC5swAYjwcs7wpozMQ4MVjixHCBQjn8lEhhrptzEpiTwJwEfr0E5jzHXy+jT0wJ5xzOOeQ80tUUo6vRoxTBvsEyo9MhlUqZMKqIInmSzG0fLQnMcTMngTkJfIASmAPHD1DYH2ZTzp0FRuec2HCk4rCkK05rY5zjI/Ieh0oU5T1GocDRnEiBpgrOveYkMCeBOQl8KiUwB46fymEH33n0yHvsbfIpFUP29U0znAsRPkoic8goIcy95iTw3ktgrsaPjQTmwPFjM1TvHaNOVTl5h40p6G2OkYjHOTiQ58SYvMdKhKegqpVRsbnXnATmJDAngU+lBObA8VM47OYXRgLAmPq+pDnO8roipYrHwaEy43mUe0R3dXPuNSeBOQnMSeBTKoF3AMdPqUQ+Jd32cPIQHY1pn0WtCVJ+nKN9eQamQ8pVaDQIZW6bk8CcBOYk8KmUgPep7PWnvNMWMnXO4ZzDjznmdWTpaEgzPgVHhkpMVSpEbg4cmdvmJDAngU+tBObA8RM+9G/bvcjpVoT9R466WuhsrRBLJjlwqsCYQDKq3leRudecBOYkMCeBT6EE5sDxAx70KIqqv2N6/v4DZuFsc77A0fcI/IB04LOuK0mHzk/2l9k5UmSyVCYqiiplKvYvrYiY2+YkMCeBOQl8WiQwB46flpE+v58KpyqmqpfDc54ooiEbsaQ3RiYRY+/BHINjIRXdwzG3fegSmGNgTgJzEvigJTAHjh+0xD+C7UWRJw8S5rc7Ohp9RkYdR8+UyZfNW7Svdrg5jGRum5PAnAQ+TRKYA8dP02i/TV9Dyy+GcTqaErQ0hAqjljk5kGeqUFZOsqKn3DnSbu41J4E5CfxWEph76OMlgf8/AAAA//9rh8XOAAAABklEQVQDAI5qMBlFiXqjAAAAAElFTkSuQmCC"/>
        <xdr:cNvSpPr>
          <a:spLocks noChangeAspect="1" noChangeArrowheads="1"/>
        </xdr:cNvSpPr>
      </xdr:nvSpPr>
      <xdr:spPr bwMode="auto">
        <a:xfrm>
          <a:off x="3048000" y="1543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6</xdr:col>
      <xdr:colOff>336979</xdr:colOff>
      <xdr:row>80</xdr:row>
      <xdr:rowOff>527461</xdr:rowOff>
    </xdr:from>
    <xdr:to>
      <xdr:col>9</xdr:col>
      <xdr:colOff>350586</xdr:colOff>
      <xdr:row>82</xdr:row>
      <xdr:rowOff>1039091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6DFEC93F-2760-4304-A04E-2878A1C11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8979" y="15434086"/>
          <a:ext cx="2299607" cy="378280"/>
        </a:xfrm>
        <a:prstGeom prst="rect">
          <a:avLst/>
        </a:prstGeom>
      </xdr:spPr>
    </xdr:pic>
    <xdr:clientData/>
  </xdr:twoCellAnchor>
  <xdr:oneCellAnchor>
    <xdr:from>
      <xdr:col>3</xdr:col>
      <xdr:colOff>358589</xdr:colOff>
      <xdr:row>81</xdr:row>
      <xdr:rowOff>0</xdr:rowOff>
    </xdr:from>
    <xdr:ext cx="4339297" cy="1862418"/>
    <xdr:pic>
      <xdr:nvPicPr>
        <xdr:cNvPr id="4" name="Imagen 3">
          <a:extLst>
            <a:ext uri="{FF2B5EF4-FFF2-40B4-BE49-F238E27FC236}">
              <a16:creationId xmlns="" xmlns:a16="http://schemas.microsoft.com/office/drawing/2014/main" id="{3A4A7A13-EE00-450A-9F88-77F213249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4589" y="15430500"/>
          <a:ext cx="4339297" cy="1862418"/>
        </a:xfrm>
        <a:prstGeom prst="rect">
          <a:avLst/>
        </a:prstGeom>
      </xdr:spPr>
    </xdr:pic>
    <xdr:clientData/>
  </xdr:oneCellAnchor>
  <xdr:twoCellAnchor>
    <xdr:from>
      <xdr:col>6</xdr:col>
      <xdr:colOff>146480</xdr:colOff>
      <xdr:row>80</xdr:row>
      <xdr:rowOff>458188</xdr:rowOff>
    </xdr:from>
    <xdr:to>
      <xdr:col>11</xdr:col>
      <xdr:colOff>675410</xdr:colOff>
      <xdr:row>82</xdr:row>
      <xdr:rowOff>1291725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GrpSpPr/>
      </xdr:nvGrpSpPr>
      <xdr:grpSpPr>
        <a:xfrm>
          <a:off x="9134616" y="20824370"/>
          <a:ext cx="7179112" cy="2305582"/>
          <a:chOff x="0" y="0"/>
          <a:chExt cx="3032125" cy="139065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105025" cy="1247775"/>
          </a:xfrm>
          <a:prstGeom prst="rect">
            <a:avLst/>
          </a:prstGeom>
        </xdr:spPr>
      </xdr:pic>
      <xdr:pic>
        <xdr:nvPicPr>
          <xdr:cNvPr id="7" name="Imagen 6" descr="Imagen que contiene Círculo&#10;&#10;Descripción generada automáticamente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47850" y="171450"/>
            <a:ext cx="1184275" cy="12192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708"/>
  <sheetViews>
    <sheetView showGridLines="0" tabSelected="1" view="pageBreakPreview" zoomScale="70" zoomScaleNormal="60" zoomScaleSheetLayoutView="70" workbookViewId="0">
      <selection activeCell="G480" sqref="G480"/>
    </sheetView>
  </sheetViews>
  <sheetFormatPr baseColWidth="10" defaultRowHeight="15" x14ac:dyDescent="0.25"/>
  <cols>
    <col min="1" max="1" width="14.85546875" customWidth="1"/>
    <col min="2" max="2" width="20.42578125" customWidth="1"/>
    <col min="3" max="3" width="50.42578125" customWidth="1"/>
    <col min="4" max="4" width="45.85546875" customWidth="1"/>
    <col min="5" max="5" width="34.85546875" bestFit="1" customWidth="1"/>
    <col min="6" max="6" width="22.7109375" bestFit="1" customWidth="1"/>
    <col min="7" max="7" width="22.5703125" customWidth="1"/>
    <col min="8" max="8" width="14.5703125" customWidth="1"/>
  </cols>
  <sheetData>
    <row r="4" spans="1:8" x14ac:dyDescent="0.25">
      <c r="A4" s="1"/>
      <c r="B4" s="189"/>
      <c r="C4" s="189"/>
      <c r="D4" s="189"/>
      <c r="E4" s="189"/>
      <c r="F4" s="189"/>
      <c r="G4" s="189"/>
      <c r="H4" s="189"/>
    </row>
    <row r="5" spans="1:8" x14ac:dyDescent="0.25">
      <c r="A5" s="1"/>
      <c r="B5" s="189"/>
      <c r="C5" s="189"/>
      <c r="D5" s="189"/>
      <c r="E5" s="189"/>
      <c r="F5" s="189"/>
      <c r="G5" s="189"/>
      <c r="H5" s="189"/>
    </row>
    <row r="6" spans="1:8" x14ac:dyDescent="0.25">
      <c r="A6" s="1"/>
      <c r="B6" s="189"/>
      <c r="C6" s="189"/>
      <c r="D6" s="189"/>
      <c r="E6" s="189"/>
      <c r="F6" s="189"/>
      <c r="G6" s="189"/>
      <c r="H6" s="189"/>
    </row>
    <row r="7" spans="1:8" x14ac:dyDescent="0.25">
      <c r="A7" s="1"/>
      <c r="B7" s="192"/>
      <c r="C7" s="192"/>
      <c r="D7" s="192"/>
      <c r="E7" s="192"/>
      <c r="F7" s="192"/>
      <c r="G7" s="192"/>
      <c r="H7" s="192"/>
    </row>
    <row r="8" spans="1:8" x14ac:dyDescent="0.25">
      <c r="A8" s="1"/>
      <c r="B8" s="4"/>
      <c r="C8" s="4"/>
      <c r="D8" s="4"/>
      <c r="E8" s="4"/>
      <c r="F8" s="4"/>
      <c r="G8" s="4"/>
      <c r="H8" s="4"/>
    </row>
    <row r="9" spans="1:8" x14ac:dyDescent="0.25">
      <c r="A9" s="1"/>
      <c r="B9" s="4"/>
      <c r="C9" s="4"/>
      <c r="D9" s="4"/>
      <c r="E9" s="4"/>
      <c r="F9" s="4"/>
      <c r="G9" s="4"/>
      <c r="H9" s="4"/>
    </row>
    <row r="10" spans="1:8" ht="18.75" x14ac:dyDescent="0.3">
      <c r="B10" s="190"/>
      <c r="C10" s="190"/>
      <c r="D10" s="190"/>
      <c r="E10" s="190"/>
      <c r="F10" s="190"/>
    </row>
    <row r="11" spans="1:8" ht="18.75" hidden="1" x14ac:dyDescent="0.3">
      <c r="B11" s="8"/>
      <c r="C11" s="8"/>
      <c r="D11" s="8"/>
      <c r="E11" s="8"/>
      <c r="F11" s="8"/>
    </row>
    <row r="12" spans="1:8" ht="19.5" hidden="1" thickBot="1" x14ac:dyDescent="0.35">
      <c r="B12" s="190" t="s">
        <v>15</v>
      </c>
      <c r="C12" s="190"/>
      <c r="D12" s="190"/>
      <c r="E12" s="190"/>
      <c r="F12" s="190"/>
    </row>
    <row r="13" spans="1:8" ht="16.5" hidden="1" thickBot="1" x14ac:dyDescent="0.3">
      <c r="B13" s="23" t="s">
        <v>1</v>
      </c>
      <c r="C13" s="24" t="s">
        <v>2</v>
      </c>
      <c r="D13" s="25" t="s">
        <v>3</v>
      </c>
      <c r="E13" s="25" t="s">
        <v>17</v>
      </c>
      <c r="F13" s="26" t="s">
        <v>4</v>
      </c>
    </row>
    <row r="14" spans="1:8" s="22" customFormat="1" ht="15.75" hidden="1" x14ac:dyDescent="0.25">
      <c r="B14" s="41"/>
      <c r="C14" s="42"/>
      <c r="D14" s="43"/>
      <c r="E14" s="44"/>
      <c r="F14" s="45">
        <f>+D14*E14</f>
        <v>0</v>
      </c>
    </row>
    <row r="15" spans="1:8" s="22" customFormat="1" ht="15.75" hidden="1" x14ac:dyDescent="0.25">
      <c r="B15" s="46"/>
      <c r="C15" s="42"/>
      <c r="D15" s="43"/>
      <c r="E15" s="44"/>
      <c r="F15" s="45">
        <f>+D15*E15</f>
        <v>0</v>
      </c>
    </row>
    <row r="16" spans="1:8" s="22" customFormat="1" ht="15.75" hidden="1" x14ac:dyDescent="0.25">
      <c r="B16" s="46"/>
      <c r="C16" s="42"/>
      <c r="D16" s="43"/>
      <c r="E16" s="44"/>
      <c r="F16" s="45">
        <f>+D16*E16</f>
        <v>0</v>
      </c>
    </row>
    <row r="17" spans="1:8" s="22" customFormat="1" ht="15.75" hidden="1" x14ac:dyDescent="0.25">
      <c r="B17" s="46"/>
      <c r="C17" s="42"/>
      <c r="D17" s="43"/>
      <c r="E17" s="44"/>
      <c r="F17" s="45">
        <f>+D17*E17</f>
        <v>0</v>
      </c>
    </row>
    <row r="18" spans="1:8" s="22" customFormat="1" ht="15.75" hidden="1" x14ac:dyDescent="0.25">
      <c r="B18" s="46"/>
      <c r="C18" s="42"/>
      <c r="D18" s="43"/>
      <c r="E18" s="47"/>
      <c r="F18" s="45">
        <f>+D18*E18</f>
        <v>0</v>
      </c>
    </row>
    <row r="19" spans="1:8" ht="19.5" hidden="1" thickBot="1" x14ac:dyDescent="0.35">
      <c r="B19" s="193"/>
      <c r="C19" s="193"/>
      <c r="D19" s="9"/>
      <c r="E19" s="9"/>
      <c r="F19" s="9">
        <f>SUM(F14:F18)</f>
        <v>0</v>
      </c>
    </row>
    <row r="20" spans="1:8" ht="15.75" hidden="1" thickTop="1" x14ac:dyDescent="0.25">
      <c r="B20" s="5"/>
      <c r="C20" s="5"/>
      <c r="D20" s="6"/>
      <c r="E20" s="7"/>
      <c r="F20" s="3"/>
    </row>
    <row r="21" spans="1:8" x14ac:dyDescent="0.25">
      <c r="B21" s="5"/>
      <c r="C21" s="5"/>
      <c r="D21" s="6"/>
      <c r="E21" s="7"/>
      <c r="F21" s="3"/>
    </row>
    <row r="22" spans="1:8" x14ac:dyDescent="0.25">
      <c r="A22" s="52"/>
      <c r="B22" s="66"/>
      <c r="C22" s="66"/>
      <c r="D22" s="66"/>
      <c r="E22" s="67"/>
      <c r="F22" s="65"/>
      <c r="G22" s="52"/>
      <c r="H22" s="52"/>
    </row>
    <row r="23" spans="1:8" x14ac:dyDescent="0.25">
      <c r="A23" s="52"/>
      <c r="B23" s="66"/>
      <c r="C23" s="66"/>
      <c r="D23" s="66"/>
      <c r="E23" s="67"/>
      <c r="F23" s="65"/>
      <c r="G23" s="52"/>
      <c r="H23" s="52"/>
    </row>
    <row r="24" spans="1:8" s="22" customFormat="1" ht="19.5" thickBot="1" x14ac:dyDescent="0.35">
      <c r="A24" s="52"/>
      <c r="B24" s="178" t="s">
        <v>77</v>
      </c>
      <c r="C24" s="178"/>
      <c r="D24" s="178"/>
      <c r="E24" s="178"/>
      <c r="F24" s="178"/>
      <c r="G24" s="52"/>
      <c r="H24" s="52"/>
    </row>
    <row r="25" spans="1:8" s="22" customFormat="1" ht="16.5" thickBot="1" x14ac:dyDescent="0.3">
      <c r="A25" s="52"/>
      <c r="B25" s="23" t="s">
        <v>1</v>
      </c>
      <c r="C25" s="24" t="s">
        <v>2</v>
      </c>
      <c r="D25" s="24" t="s">
        <v>3</v>
      </c>
      <c r="E25" s="24" t="s">
        <v>17</v>
      </c>
      <c r="F25" s="54" t="s">
        <v>4</v>
      </c>
      <c r="G25" s="52"/>
      <c r="H25" s="52"/>
    </row>
    <row r="26" spans="1:8" s="22" customFormat="1" ht="15.75" x14ac:dyDescent="0.25">
      <c r="A26" s="52"/>
      <c r="B26" s="48">
        <v>9300020285</v>
      </c>
      <c r="C26" s="49">
        <v>45853</v>
      </c>
      <c r="D26" s="48">
        <v>275</v>
      </c>
      <c r="E26" s="69">
        <v>60.12</v>
      </c>
      <c r="F26" s="58">
        <v>16533</v>
      </c>
      <c r="G26" s="52"/>
      <c r="H26" s="52"/>
    </row>
    <row r="27" spans="1:8" s="22" customFormat="1" ht="19.5" thickBot="1" x14ac:dyDescent="0.35">
      <c r="A27" s="52"/>
      <c r="B27" s="191" t="s">
        <v>10</v>
      </c>
      <c r="C27" s="191"/>
      <c r="D27" s="61">
        <v>275</v>
      </c>
      <c r="E27" s="61"/>
      <c r="F27" s="62">
        <v>16533</v>
      </c>
      <c r="G27" s="52"/>
      <c r="H27" s="52"/>
    </row>
    <row r="28" spans="1:8" ht="19.5" thickTop="1" x14ac:dyDescent="0.3">
      <c r="A28" s="52"/>
      <c r="B28" s="60"/>
      <c r="C28" s="60"/>
      <c r="D28" s="64"/>
      <c r="E28" s="64"/>
      <c r="F28" s="64"/>
      <c r="G28" s="52"/>
      <c r="H28" s="52"/>
    </row>
    <row r="29" spans="1:8" x14ac:dyDescent="0.25">
      <c r="A29" s="52"/>
      <c r="B29" s="66"/>
      <c r="C29" s="66"/>
      <c r="D29" s="66"/>
      <c r="E29" s="67"/>
      <c r="F29" s="65"/>
      <c r="G29" s="52"/>
      <c r="H29" s="52"/>
    </row>
    <row r="30" spans="1:8" ht="19.5" thickBot="1" x14ac:dyDescent="0.35">
      <c r="A30" s="52"/>
      <c r="B30" s="178" t="s">
        <v>16</v>
      </c>
      <c r="C30" s="178"/>
      <c r="D30" s="178"/>
      <c r="E30" s="178"/>
      <c r="F30" s="178"/>
      <c r="G30" s="52"/>
      <c r="H30" s="52"/>
    </row>
    <row r="31" spans="1:8" ht="16.5" thickBot="1" x14ac:dyDescent="0.3">
      <c r="A31" s="52"/>
      <c r="B31" s="23" t="s">
        <v>1</v>
      </c>
      <c r="C31" s="24" t="s">
        <v>2</v>
      </c>
      <c r="D31" s="24" t="s">
        <v>3</v>
      </c>
      <c r="E31" s="24" t="s">
        <v>17</v>
      </c>
      <c r="F31" s="54" t="s">
        <v>4</v>
      </c>
      <c r="G31" s="52"/>
      <c r="H31" s="52"/>
    </row>
    <row r="32" spans="1:8" s="28" customFormat="1" ht="15.75" x14ac:dyDescent="0.25">
      <c r="A32" s="55"/>
      <c r="B32" s="48">
        <v>3070011200</v>
      </c>
      <c r="C32" s="49">
        <v>45845</v>
      </c>
      <c r="D32" s="48">
        <v>90</v>
      </c>
      <c r="E32" s="56">
        <v>59.81</v>
      </c>
      <c r="F32" s="57">
        <v>5382.9</v>
      </c>
      <c r="G32" s="55"/>
      <c r="H32" s="55"/>
    </row>
    <row r="33" spans="1:8" s="28" customFormat="1" ht="15.75" x14ac:dyDescent="0.25">
      <c r="A33" s="55"/>
      <c r="B33" s="48">
        <v>3070010205</v>
      </c>
      <c r="C33" s="49">
        <v>45846</v>
      </c>
      <c r="D33" s="48">
        <v>60</v>
      </c>
      <c r="E33" s="56">
        <v>59.68</v>
      </c>
      <c r="F33" s="58">
        <v>3580.8</v>
      </c>
      <c r="G33" s="55"/>
      <c r="H33" s="55"/>
    </row>
    <row r="34" spans="1:8" s="28" customFormat="1" ht="15.75" x14ac:dyDescent="0.25">
      <c r="A34" s="55"/>
      <c r="B34" s="48">
        <v>3070030362</v>
      </c>
      <c r="C34" s="49">
        <v>45853</v>
      </c>
      <c r="D34" s="48">
        <v>30</v>
      </c>
      <c r="E34" s="56">
        <v>59.97</v>
      </c>
      <c r="F34" s="58">
        <v>1799.1</v>
      </c>
      <c r="G34" s="55"/>
      <c r="H34" s="55"/>
    </row>
    <row r="35" spans="1:8" ht="15.75" x14ac:dyDescent="0.25">
      <c r="A35" s="55"/>
      <c r="B35" s="48">
        <v>3070010412</v>
      </c>
      <c r="C35" s="49">
        <v>45859</v>
      </c>
      <c r="D35" s="48">
        <v>30</v>
      </c>
      <c r="E35" s="56">
        <v>60.17</v>
      </c>
      <c r="F35" s="58">
        <v>1805.1</v>
      </c>
      <c r="G35" s="55"/>
      <c r="H35" s="55"/>
    </row>
    <row r="36" spans="1:8" ht="15.75" x14ac:dyDescent="0.25">
      <c r="A36" s="55"/>
      <c r="B36" s="40">
        <v>3070010275</v>
      </c>
      <c r="C36" s="39">
        <v>45863</v>
      </c>
      <c r="D36" s="204">
        <v>50</v>
      </c>
      <c r="E36" s="56">
        <v>60.58</v>
      </c>
      <c r="F36" s="59">
        <v>3029</v>
      </c>
      <c r="G36" s="55"/>
      <c r="H36" s="55"/>
    </row>
    <row r="37" spans="1:8" ht="15.75" x14ac:dyDescent="0.25">
      <c r="A37" s="55"/>
      <c r="B37" s="40">
        <v>3070010123</v>
      </c>
      <c r="C37" s="39">
        <v>45867</v>
      </c>
      <c r="D37" s="204">
        <v>30</v>
      </c>
      <c r="E37" s="56">
        <v>60.75</v>
      </c>
      <c r="F37" s="59">
        <v>1822.5</v>
      </c>
      <c r="G37" s="55"/>
      <c r="H37" s="55"/>
    </row>
    <row r="38" spans="1:8" ht="15.75" x14ac:dyDescent="0.25">
      <c r="A38" s="55"/>
      <c r="B38" s="40">
        <v>3070010102</v>
      </c>
      <c r="C38" s="39">
        <v>45868</v>
      </c>
      <c r="D38" s="204">
        <v>30</v>
      </c>
      <c r="E38" s="56">
        <v>60.59</v>
      </c>
      <c r="F38" s="59">
        <v>1817.7</v>
      </c>
      <c r="G38" s="55"/>
      <c r="H38" s="55"/>
    </row>
    <row r="39" spans="1:8" ht="15.75" x14ac:dyDescent="0.25">
      <c r="A39" s="55"/>
      <c r="B39" s="40">
        <v>3070010236</v>
      </c>
      <c r="C39" s="39">
        <v>45869</v>
      </c>
      <c r="D39" s="48">
        <v>30</v>
      </c>
      <c r="E39" s="48">
        <v>60.54</v>
      </c>
      <c r="F39" s="59">
        <v>1816.2</v>
      </c>
      <c r="G39" s="55"/>
      <c r="H39" s="55"/>
    </row>
    <row r="40" spans="1:8" s="22" customFormat="1" ht="19.5" thickBot="1" x14ac:dyDescent="0.35">
      <c r="A40" s="52"/>
      <c r="B40" s="191" t="s">
        <v>30</v>
      </c>
      <c r="C40" s="191"/>
      <c r="D40" s="61">
        <v>350</v>
      </c>
      <c r="E40" s="61"/>
      <c r="F40" s="62">
        <v>21053.3</v>
      </c>
      <c r="G40" s="52"/>
      <c r="H40" s="52"/>
    </row>
    <row r="41" spans="1:8" ht="19.5" thickTop="1" x14ac:dyDescent="0.3">
      <c r="A41" s="52"/>
      <c r="B41" s="63"/>
      <c r="C41" s="63"/>
      <c r="D41" s="64"/>
      <c r="E41" s="64"/>
      <c r="F41" s="65"/>
      <c r="G41" s="52"/>
      <c r="H41" s="52"/>
    </row>
    <row r="42" spans="1:8" ht="19.5" thickBot="1" x14ac:dyDescent="0.35">
      <c r="A42" s="52"/>
      <c r="B42" s="178" t="s">
        <v>31</v>
      </c>
      <c r="C42" s="178"/>
      <c r="D42" s="178"/>
      <c r="E42" s="178"/>
      <c r="F42" s="178"/>
      <c r="G42" s="52"/>
      <c r="H42" s="52"/>
    </row>
    <row r="43" spans="1:8" ht="15" hidden="1" customHeight="1" x14ac:dyDescent="0.25">
      <c r="A43" s="52"/>
      <c r="B43" s="23" t="s">
        <v>1</v>
      </c>
      <c r="C43" s="24" t="s">
        <v>2</v>
      </c>
      <c r="D43" s="24" t="s">
        <v>3</v>
      </c>
      <c r="E43" s="24" t="s">
        <v>17</v>
      </c>
      <c r="F43" s="54" t="s">
        <v>4</v>
      </c>
      <c r="G43" s="52"/>
      <c r="H43" s="52"/>
    </row>
    <row r="44" spans="1:8" ht="15" hidden="1" customHeight="1" x14ac:dyDescent="0.25">
      <c r="A44" s="55"/>
      <c r="B44" s="40" t="s">
        <v>78</v>
      </c>
      <c r="C44" s="39">
        <v>45848</v>
      </c>
      <c r="D44" s="68">
        <v>3945</v>
      </c>
      <c r="E44" s="69">
        <v>59.11</v>
      </c>
      <c r="F44" s="58">
        <v>233189</v>
      </c>
      <c r="G44" s="55"/>
      <c r="H44" s="55"/>
    </row>
    <row r="45" spans="1:8" ht="15" hidden="1" customHeight="1" x14ac:dyDescent="0.3">
      <c r="A45" s="52"/>
      <c r="B45" s="191" t="s">
        <v>10</v>
      </c>
      <c r="C45" s="191"/>
      <c r="D45" s="62">
        <v>3945</v>
      </c>
      <c r="E45" s="61"/>
      <c r="F45" s="62">
        <v>233189</v>
      </c>
      <c r="G45" s="52"/>
      <c r="H45" s="52"/>
    </row>
    <row r="46" spans="1:8" ht="15" hidden="1" customHeight="1" x14ac:dyDescent="0.3">
      <c r="A46" s="52"/>
      <c r="B46" s="60"/>
      <c r="C46" s="60"/>
      <c r="D46" s="64"/>
      <c r="E46" s="64"/>
      <c r="F46" s="64"/>
      <c r="G46" s="52"/>
      <c r="H46" s="52"/>
    </row>
    <row r="47" spans="1:8" ht="15.75" x14ac:dyDescent="0.25">
      <c r="A47" s="185"/>
      <c r="B47" s="185"/>
      <c r="C47" s="185"/>
      <c r="D47" s="185"/>
      <c r="E47" s="185"/>
      <c r="F47" s="185"/>
      <c r="G47" s="52"/>
      <c r="H47" s="52"/>
    </row>
    <row r="48" spans="1:8" ht="19.5" thickBot="1" x14ac:dyDescent="0.35">
      <c r="A48" s="70"/>
      <c r="B48" s="186" t="s">
        <v>52</v>
      </c>
      <c r="C48" s="186"/>
      <c r="D48" s="186"/>
      <c r="E48" s="186"/>
      <c r="F48" s="186"/>
      <c r="G48" s="52"/>
      <c r="H48" s="52"/>
    </row>
    <row r="49" spans="1:8" ht="15.75" x14ac:dyDescent="0.25">
      <c r="A49" s="52"/>
      <c r="B49" s="29" t="s">
        <v>43</v>
      </c>
      <c r="C49" s="30" t="s">
        <v>44</v>
      </c>
      <c r="D49" s="30" t="s">
        <v>46</v>
      </c>
      <c r="E49" s="71" t="s">
        <v>45</v>
      </c>
      <c r="F49" s="52"/>
      <c r="G49" s="52"/>
      <c r="H49" s="52"/>
    </row>
    <row r="50" spans="1:8" ht="15.75" x14ac:dyDescent="0.25">
      <c r="A50" s="55"/>
      <c r="B50" s="31" t="s">
        <v>55</v>
      </c>
      <c r="C50" s="32" t="s">
        <v>56</v>
      </c>
      <c r="D50" s="206">
        <v>357131.86</v>
      </c>
      <c r="E50" s="206">
        <v>357131.86</v>
      </c>
      <c r="F50" s="55"/>
      <c r="G50" s="55"/>
      <c r="H50" s="55"/>
    </row>
    <row r="51" spans="1:8" ht="15.75" x14ac:dyDescent="0.25">
      <c r="A51" s="55"/>
      <c r="B51" s="33" t="s">
        <v>54</v>
      </c>
      <c r="C51" s="34" t="s">
        <v>28</v>
      </c>
      <c r="D51" s="207"/>
      <c r="E51" s="207"/>
      <c r="F51" s="55"/>
      <c r="G51" s="55"/>
      <c r="H51" s="55"/>
    </row>
    <row r="52" spans="1:8" ht="15.75" thickBot="1" x14ac:dyDescent="0.3">
      <c r="A52" s="11"/>
      <c r="B52" s="187" t="s">
        <v>30</v>
      </c>
      <c r="C52" s="188"/>
      <c r="D52" s="72">
        <v>357131.86</v>
      </c>
      <c r="E52" s="73">
        <v>357131.86</v>
      </c>
      <c r="F52" s="52"/>
      <c r="G52" s="52"/>
      <c r="H52" s="52"/>
    </row>
    <row r="53" spans="1:8" ht="18.75" x14ac:dyDescent="0.3">
      <c r="A53" s="52"/>
      <c r="B53" s="63"/>
      <c r="C53" s="63"/>
      <c r="D53" s="64"/>
      <c r="E53" s="64"/>
      <c r="F53" s="74"/>
      <c r="G53" s="11"/>
      <c r="H53" s="11"/>
    </row>
    <row r="54" spans="1:8" ht="15.75" thickBot="1" x14ac:dyDescent="0.3">
      <c r="A54" s="52"/>
      <c r="B54" s="66"/>
      <c r="C54" s="66"/>
      <c r="D54" s="75"/>
      <c r="E54" s="66"/>
      <c r="F54" s="66"/>
      <c r="G54" s="158"/>
      <c r="H54" s="12"/>
    </row>
    <row r="55" spans="1:8" ht="19.5" thickBot="1" x14ac:dyDescent="0.35">
      <c r="A55" s="52"/>
      <c r="B55" s="66"/>
      <c r="C55" s="179" t="s">
        <v>5</v>
      </c>
      <c r="D55" s="180"/>
      <c r="E55" s="52"/>
      <c r="F55" s="66"/>
      <c r="G55" s="13"/>
      <c r="H55" s="13"/>
    </row>
    <row r="56" spans="1:8" s="22" customFormat="1" ht="18.75" x14ac:dyDescent="0.3">
      <c r="A56" s="52"/>
      <c r="B56" s="66"/>
      <c r="C56" s="76" t="s">
        <v>47</v>
      </c>
      <c r="D56" s="76" t="s">
        <v>6</v>
      </c>
      <c r="E56" s="52"/>
      <c r="F56" s="66"/>
      <c r="G56" s="52"/>
      <c r="H56" s="52"/>
    </row>
    <row r="57" spans="1:8" s="22" customFormat="1" ht="18.75" x14ac:dyDescent="0.3">
      <c r="A57" s="52"/>
      <c r="B57" s="52"/>
      <c r="C57" s="77">
        <v>4570</v>
      </c>
      <c r="D57" s="77">
        <v>627907.16</v>
      </c>
      <c r="E57" s="52"/>
      <c r="F57" s="66"/>
      <c r="G57" s="52"/>
      <c r="H57" s="52"/>
    </row>
    <row r="58" spans="1:8" ht="18.75" x14ac:dyDescent="0.3">
      <c r="A58" s="52"/>
      <c r="B58" s="66"/>
      <c r="C58" s="66"/>
      <c r="D58" s="205"/>
      <c r="E58" s="205"/>
      <c r="F58" s="66"/>
      <c r="G58" s="52"/>
      <c r="H58" s="52"/>
    </row>
    <row r="59" spans="1:8" x14ac:dyDescent="0.25">
      <c r="E59" s="13"/>
      <c r="F59" s="14"/>
    </row>
    <row r="69" spans="2:6" x14ac:dyDescent="0.25">
      <c r="F69" s="65"/>
    </row>
    <row r="74" spans="2:6" ht="19.5" thickBot="1" x14ac:dyDescent="0.35">
      <c r="B74" s="178" t="s">
        <v>11</v>
      </c>
      <c r="C74" s="178"/>
      <c r="D74" s="178"/>
      <c r="E74" s="178"/>
    </row>
    <row r="75" spans="2:6" ht="48" customHeight="1" thickBot="1" x14ac:dyDescent="0.3">
      <c r="B75" s="78" t="s">
        <v>18</v>
      </c>
      <c r="C75" s="78" t="s">
        <v>1</v>
      </c>
      <c r="D75" s="78" t="s">
        <v>19</v>
      </c>
      <c r="E75" s="21" t="s">
        <v>9</v>
      </c>
    </row>
    <row r="76" spans="2:6" x14ac:dyDescent="0.25">
      <c r="B76" s="79">
        <v>45840</v>
      </c>
      <c r="C76" s="80" t="s">
        <v>79</v>
      </c>
      <c r="D76" s="81" t="s">
        <v>36</v>
      </c>
      <c r="E76" s="84">
        <v>90</v>
      </c>
    </row>
    <row r="77" spans="2:6" x14ac:dyDescent="0.25">
      <c r="B77" s="83">
        <v>45840</v>
      </c>
      <c r="C77" s="80" t="s">
        <v>80</v>
      </c>
      <c r="D77" s="81" t="s">
        <v>40</v>
      </c>
      <c r="E77" s="84">
        <v>330</v>
      </c>
    </row>
    <row r="78" spans="2:6" x14ac:dyDescent="0.25">
      <c r="B78" s="83">
        <v>45840</v>
      </c>
      <c r="C78" s="208">
        <v>2397502.125</v>
      </c>
      <c r="D78" s="81" t="s">
        <v>36</v>
      </c>
      <c r="E78" s="82">
        <v>1187</v>
      </c>
    </row>
    <row r="79" spans="2:6" x14ac:dyDescent="0.25">
      <c r="B79" s="83">
        <v>45841</v>
      </c>
      <c r="C79" s="80" t="s">
        <v>81</v>
      </c>
      <c r="D79" s="81" t="s">
        <v>40</v>
      </c>
      <c r="E79" s="84">
        <v>525</v>
      </c>
    </row>
    <row r="80" spans="2:6" x14ac:dyDescent="0.25">
      <c r="B80" s="83">
        <v>45841</v>
      </c>
      <c r="C80" s="80" t="s">
        <v>82</v>
      </c>
      <c r="D80" s="81" t="s">
        <v>36</v>
      </c>
      <c r="E80" s="84">
        <v>800</v>
      </c>
    </row>
    <row r="81" spans="2:6" x14ac:dyDescent="0.25">
      <c r="B81" s="83">
        <v>45842</v>
      </c>
      <c r="C81" s="80" t="s">
        <v>83</v>
      </c>
      <c r="D81" s="81" t="s">
        <v>40</v>
      </c>
      <c r="E81" s="84">
        <v>500</v>
      </c>
    </row>
    <row r="82" spans="2:6" x14ac:dyDescent="0.25">
      <c r="B82" s="79">
        <v>45845</v>
      </c>
      <c r="C82" s="80" t="s">
        <v>84</v>
      </c>
      <c r="D82" s="81" t="s">
        <v>40</v>
      </c>
      <c r="E82" s="84">
        <v>560</v>
      </c>
    </row>
    <row r="83" spans="2:6" x14ac:dyDescent="0.25">
      <c r="B83" s="79">
        <v>45845</v>
      </c>
      <c r="C83" s="80" t="s">
        <v>85</v>
      </c>
      <c r="D83" s="81" t="s">
        <v>40</v>
      </c>
      <c r="E83" s="84">
        <v>240</v>
      </c>
    </row>
    <row r="84" spans="2:6" x14ac:dyDescent="0.25">
      <c r="B84" s="79">
        <v>45846</v>
      </c>
      <c r="C84" s="80" t="s">
        <v>86</v>
      </c>
      <c r="D84" s="81" t="s">
        <v>31</v>
      </c>
      <c r="E84" s="82">
        <v>646156.76</v>
      </c>
      <c r="F84" s="65"/>
    </row>
    <row r="85" spans="2:6" x14ac:dyDescent="0.25">
      <c r="B85" s="79">
        <v>45846</v>
      </c>
      <c r="C85" s="80" t="s">
        <v>87</v>
      </c>
      <c r="D85" s="81" t="s">
        <v>40</v>
      </c>
      <c r="E85" s="84">
        <v>650</v>
      </c>
      <c r="F85" s="65"/>
    </row>
    <row r="86" spans="2:6" x14ac:dyDescent="0.25">
      <c r="B86" s="79">
        <v>45847</v>
      </c>
      <c r="C86" s="80" t="s">
        <v>88</v>
      </c>
      <c r="D86" s="81" t="s">
        <v>40</v>
      </c>
      <c r="E86" s="84">
        <v>825</v>
      </c>
      <c r="F86" s="65"/>
    </row>
    <row r="87" spans="2:6" x14ac:dyDescent="0.25">
      <c r="B87" s="79">
        <v>45849</v>
      </c>
      <c r="C87" s="80" t="s">
        <v>89</v>
      </c>
      <c r="D87" s="81" t="s">
        <v>40</v>
      </c>
      <c r="E87" s="84">
        <v>910</v>
      </c>
      <c r="F87" s="65"/>
    </row>
    <row r="88" spans="2:6" x14ac:dyDescent="0.25">
      <c r="B88" s="79">
        <v>45849</v>
      </c>
      <c r="C88" s="208">
        <v>20010151.333333332</v>
      </c>
      <c r="D88" s="81" t="s">
        <v>40</v>
      </c>
      <c r="E88" s="82">
        <v>1180</v>
      </c>
      <c r="F88" s="65"/>
    </row>
    <row r="89" spans="2:6" x14ac:dyDescent="0.25">
      <c r="B89" s="79">
        <v>45849</v>
      </c>
      <c r="C89" s="80" t="s">
        <v>90</v>
      </c>
      <c r="D89" s="81" t="s">
        <v>31</v>
      </c>
      <c r="E89" s="82">
        <v>236000</v>
      </c>
      <c r="F89" s="65"/>
    </row>
    <row r="90" spans="2:6" x14ac:dyDescent="0.25">
      <c r="B90" s="79">
        <v>45852</v>
      </c>
      <c r="C90" s="80" t="s">
        <v>91</v>
      </c>
      <c r="D90" s="81" t="s">
        <v>36</v>
      </c>
      <c r="E90" s="82">
        <v>18569.400000000001</v>
      </c>
      <c r="F90" s="65"/>
    </row>
    <row r="91" spans="2:6" x14ac:dyDescent="0.25">
      <c r="B91" s="79">
        <v>45852</v>
      </c>
      <c r="C91" s="80" t="s">
        <v>92</v>
      </c>
      <c r="D91" s="81" t="s">
        <v>36</v>
      </c>
      <c r="E91" s="82">
        <v>28828.7</v>
      </c>
      <c r="F91" s="65"/>
    </row>
    <row r="92" spans="2:6" x14ac:dyDescent="0.25">
      <c r="B92" s="79">
        <v>45852</v>
      </c>
      <c r="C92" s="80" t="s">
        <v>93</v>
      </c>
      <c r="D92" s="81" t="s">
        <v>36</v>
      </c>
      <c r="E92" s="82">
        <v>3620</v>
      </c>
      <c r="F92" s="65"/>
    </row>
    <row r="93" spans="2:6" x14ac:dyDescent="0.25">
      <c r="B93" s="79">
        <v>45852</v>
      </c>
      <c r="C93" s="80" t="s">
        <v>94</v>
      </c>
      <c r="D93" s="81" t="s">
        <v>36</v>
      </c>
      <c r="E93" s="82">
        <v>699395</v>
      </c>
      <c r="F93" s="65"/>
    </row>
    <row r="94" spans="2:6" x14ac:dyDescent="0.25">
      <c r="B94" s="79">
        <v>45852</v>
      </c>
      <c r="C94" s="80" t="s">
        <v>95</v>
      </c>
      <c r="D94" s="81" t="s">
        <v>36</v>
      </c>
      <c r="E94" s="82">
        <v>59339.839999999997</v>
      </c>
      <c r="F94" s="65"/>
    </row>
    <row r="95" spans="2:6" x14ac:dyDescent="0.25">
      <c r="B95" s="79">
        <v>45852</v>
      </c>
      <c r="C95" s="80" t="s">
        <v>96</v>
      </c>
      <c r="D95" s="81" t="s">
        <v>40</v>
      </c>
      <c r="E95" s="82">
        <v>1090</v>
      </c>
      <c r="F95" s="65"/>
    </row>
    <row r="96" spans="2:6" x14ac:dyDescent="0.25">
      <c r="B96" s="79">
        <v>45852</v>
      </c>
      <c r="C96" s="80" t="s">
        <v>97</v>
      </c>
      <c r="D96" s="81" t="s">
        <v>40</v>
      </c>
      <c r="E96" s="84">
        <v>585</v>
      </c>
      <c r="F96" s="65"/>
    </row>
    <row r="97" spans="2:6" x14ac:dyDescent="0.25">
      <c r="B97" s="79">
        <v>45853</v>
      </c>
      <c r="C97" s="80" t="s">
        <v>98</v>
      </c>
      <c r="D97" s="81" t="s">
        <v>40</v>
      </c>
      <c r="E97" s="84">
        <v>500</v>
      </c>
      <c r="F97" s="65"/>
    </row>
    <row r="98" spans="2:6" x14ac:dyDescent="0.25">
      <c r="B98" s="79">
        <v>45854</v>
      </c>
      <c r="C98" s="80" t="s">
        <v>99</v>
      </c>
      <c r="D98" s="81" t="s">
        <v>40</v>
      </c>
      <c r="E98" s="84">
        <v>430</v>
      </c>
      <c r="F98" s="65"/>
    </row>
    <row r="99" spans="2:6" x14ac:dyDescent="0.25">
      <c r="B99" s="79">
        <v>45855</v>
      </c>
      <c r="C99" s="80" t="s">
        <v>100</v>
      </c>
      <c r="D99" s="81" t="s">
        <v>40</v>
      </c>
      <c r="E99" s="84">
        <v>290</v>
      </c>
      <c r="F99" s="65"/>
    </row>
    <row r="100" spans="2:6" x14ac:dyDescent="0.25">
      <c r="B100" s="79">
        <v>45855</v>
      </c>
      <c r="C100" s="80" t="s">
        <v>101</v>
      </c>
      <c r="D100" s="81" t="s">
        <v>57</v>
      </c>
      <c r="E100" s="82">
        <v>1811.87</v>
      </c>
      <c r="F100" s="65"/>
    </row>
    <row r="101" spans="2:6" x14ac:dyDescent="0.25">
      <c r="B101" s="79">
        <v>45856</v>
      </c>
      <c r="C101" s="80" t="s">
        <v>102</v>
      </c>
      <c r="D101" s="81" t="s">
        <v>40</v>
      </c>
      <c r="E101" s="84">
        <v>495</v>
      </c>
      <c r="F101" s="65"/>
    </row>
    <row r="102" spans="2:6" x14ac:dyDescent="0.25">
      <c r="B102" s="79">
        <v>45859</v>
      </c>
      <c r="C102" s="80" t="s">
        <v>103</v>
      </c>
      <c r="D102" s="81" t="s">
        <v>36</v>
      </c>
      <c r="E102" s="82">
        <v>3400</v>
      </c>
      <c r="F102" s="65"/>
    </row>
    <row r="103" spans="2:6" x14ac:dyDescent="0.25">
      <c r="B103" s="79">
        <v>45859</v>
      </c>
      <c r="C103" s="80" t="s">
        <v>104</v>
      </c>
      <c r="D103" s="81" t="s">
        <v>36</v>
      </c>
      <c r="E103" s="82">
        <v>20559.05</v>
      </c>
      <c r="F103" s="65"/>
    </row>
    <row r="104" spans="2:6" x14ac:dyDescent="0.25">
      <c r="B104" s="79">
        <v>45859</v>
      </c>
      <c r="C104" s="80" t="s">
        <v>105</v>
      </c>
      <c r="D104" s="81" t="s">
        <v>40</v>
      </c>
      <c r="E104" s="82">
        <v>1320</v>
      </c>
      <c r="F104" s="65"/>
    </row>
    <row r="105" spans="2:6" x14ac:dyDescent="0.25">
      <c r="B105" s="79">
        <v>45859</v>
      </c>
      <c r="C105" s="80" t="s">
        <v>106</v>
      </c>
      <c r="D105" s="81" t="s">
        <v>40</v>
      </c>
      <c r="E105" s="84">
        <v>195</v>
      </c>
      <c r="F105" s="65"/>
    </row>
    <row r="106" spans="2:6" x14ac:dyDescent="0.25">
      <c r="B106" s="79">
        <v>45860</v>
      </c>
      <c r="C106" s="80" t="s">
        <v>107</v>
      </c>
      <c r="D106" s="81" t="s">
        <v>40</v>
      </c>
      <c r="E106" s="84">
        <v>200</v>
      </c>
      <c r="F106" s="65"/>
    </row>
    <row r="107" spans="2:6" x14ac:dyDescent="0.25">
      <c r="B107" s="79">
        <v>45861</v>
      </c>
      <c r="C107" s="80" t="s">
        <v>108</v>
      </c>
      <c r="D107" s="81" t="s">
        <v>40</v>
      </c>
      <c r="E107" s="84">
        <v>355</v>
      </c>
      <c r="F107" s="65"/>
    </row>
    <row r="108" spans="2:6" x14ac:dyDescent="0.25">
      <c r="B108" s="79">
        <v>45862</v>
      </c>
      <c r="C108" s="80" t="s">
        <v>109</v>
      </c>
      <c r="D108" s="81" t="s">
        <v>40</v>
      </c>
      <c r="E108" s="84">
        <v>285</v>
      </c>
      <c r="F108" s="65"/>
    </row>
    <row r="109" spans="2:6" x14ac:dyDescent="0.25">
      <c r="B109" s="79">
        <v>45862</v>
      </c>
      <c r="C109" s="80" t="s">
        <v>110</v>
      </c>
      <c r="D109" s="81" t="s">
        <v>40</v>
      </c>
      <c r="E109" s="82">
        <v>13000</v>
      </c>
      <c r="F109" s="65"/>
    </row>
    <row r="110" spans="2:6" x14ac:dyDescent="0.25">
      <c r="B110" s="79">
        <v>45863</v>
      </c>
      <c r="C110" s="80" t="s">
        <v>111</v>
      </c>
      <c r="D110" s="81" t="s">
        <v>34</v>
      </c>
      <c r="E110" s="82">
        <v>1819.89</v>
      </c>
      <c r="F110" s="65"/>
    </row>
    <row r="111" spans="2:6" x14ac:dyDescent="0.25">
      <c r="B111" s="79">
        <v>45863</v>
      </c>
      <c r="C111" s="80" t="s">
        <v>112</v>
      </c>
      <c r="D111" s="81" t="s">
        <v>40</v>
      </c>
      <c r="E111" s="84">
        <v>525</v>
      </c>
      <c r="F111" s="52"/>
    </row>
    <row r="112" spans="2:6" x14ac:dyDescent="0.25">
      <c r="B112" s="79">
        <v>45866</v>
      </c>
      <c r="C112" s="80" t="s">
        <v>113</v>
      </c>
      <c r="D112" s="81" t="s">
        <v>36</v>
      </c>
      <c r="E112" s="82">
        <v>59885.66</v>
      </c>
      <c r="F112" s="89"/>
    </row>
    <row r="113" spans="2:6" ht="16.5" x14ac:dyDescent="0.25">
      <c r="B113" s="79">
        <v>45866</v>
      </c>
      <c r="C113" s="80" t="s">
        <v>114</v>
      </c>
      <c r="D113" s="81" t="s">
        <v>36</v>
      </c>
      <c r="E113" s="82">
        <v>21983.040000000001</v>
      </c>
      <c r="F113" s="90"/>
    </row>
    <row r="114" spans="2:6" x14ac:dyDescent="0.25">
      <c r="B114" s="79">
        <v>45866</v>
      </c>
      <c r="C114" s="80" t="s">
        <v>115</v>
      </c>
      <c r="D114" s="81" t="s">
        <v>40</v>
      </c>
      <c r="E114" s="84">
        <v>410</v>
      </c>
      <c r="F114" s="52"/>
    </row>
    <row r="115" spans="2:6" x14ac:dyDescent="0.25">
      <c r="B115" s="79">
        <v>45866</v>
      </c>
      <c r="C115" s="80" t="s">
        <v>116</v>
      </c>
      <c r="D115" s="81" t="s">
        <v>40</v>
      </c>
      <c r="E115" s="84">
        <v>345</v>
      </c>
      <c r="F115" s="52"/>
    </row>
    <row r="116" spans="2:6" x14ac:dyDescent="0.25">
      <c r="B116" s="79">
        <v>45867</v>
      </c>
      <c r="C116" s="80" t="s">
        <v>117</v>
      </c>
      <c r="D116" s="81" t="s">
        <v>40</v>
      </c>
      <c r="E116" s="84">
        <v>155</v>
      </c>
      <c r="F116" s="52"/>
    </row>
    <row r="117" spans="2:6" x14ac:dyDescent="0.25">
      <c r="B117" s="79">
        <v>45868</v>
      </c>
      <c r="C117" s="80" t="s">
        <v>118</v>
      </c>
      <c r="D117" s="81" t="s">
        <v>40</v>
      </c>
      <c r="E117" s="84">
        <v>240</v>
      </c>
      <c r="F117" s="52"/>
    </row>
    <row r="118" spans="2:6" x14ac:dyDescent="0.25">
      <c r="B118" s="79">
        <v>45869</v>
      </c>
      <c r="C118" s="80" t="s">
        <v>119</v>
      </c>
      <c r="D118" s="81" t="s">
        <v>36</v>
      </c>
      <c r="E118" s="82">
        <v>4180</v>
      </c>
      <c r="F118" s="52"/>
    </row>
    <row r="119" spans="2:6" x14ac:dyDescent="0.25">
      <c r="B119" s="79">
        <v>45869</v>
      </c>
      <c r="C119" s="80" t="s">
        <v>120</v>
      </c>
      <c r="D119" s="81" t="s">
        <v>36</v>
      </c>
      <c r="E119" s="82">
        <v>2825</v>
      </c>
      <c r="F119" s="12"/>
    </row>
    <row r="120" spans="2:6" ht="16.5" x14ac:dyDescent="0.25">
      <c r="B120" s="79">
        <v>45869</v>
      </c>
      <c r="C120" s="80" t="s">
        <v>121</v>
      </c>
      <c r="D120" s="81" t="s">
        <v>40</v>
      </c>
      <c r="E120" s="84">
        <v>220</v>
      </c>
      <c r="F120" s="102"/>
    </row>
    <row r="121" spans="2:6" ht="17.25" thickBot="1" x14ac:dyDescent="0.3">
      <c r="B121" s="181" t="s">
        <v>4</v>
      </c>
      <c r="C121" s="181"/>
      <c r="D121" s="181"/>
      <c r="E121" s="85">
        <v>1836811.21</v>
      </c>
      <c r="F121" s="102"/>
    </row>
    <row r="122" spans="2:6" ht="17.25" thickTop="1" x14ac:dyDescent="0.25">
      <c r="B122" s="86"/>
      <c r="C122" s="87"/>
      <c r="D122" s="87"/>
      <c r="E122" s="88"/>
      <c r="F122" s="102"/>
    </row>
    <row r="123" spans="2:6" ht="17.25" thickBot="1" x14ac:dyDescent="0.3">
      <c r="B123" s="182" t="s">
        <v>25</v>
      </c>
      <c r="C123" s="182"/>
      <c r="D123" s="182"/>
      <c r="E123" s="182"/>
      <c r="F123" s="102"/>
    </row>
    <row r="124" spans="2:6" ht="17.25" thickBot="1" x14ac:dyDescent="0.3">
      <c r="B124" s="78" t="s">
        <v>2</v>
      </c>
      <c r="C124" s="91" t="s">
        <v>1</v>
      </c>
      <c r="D124" s="91" t="s">
        <v>8</v>
      </c>
      <c r="E124" s="92" t="s">
        <v>12</v>
      </c>
      <c r="F124" s="105"/>
    </row>
    <row r="125" spans="2:6" ht="16.5" x14ac:dyDescent="0.25">
      <c r="B125" s="93">
        <v>45839</v>
      </c>
      <c r="C125" s="94">
        <v>4524000033501</v>
      </c>
      <c r="D125" s="183" t="s">
        <v>41</v>
      </c>
      <c r="E125" s="95">
        <v>5116</v>
      </c>
      <c r="F125" s="105"/>
    </row>
    <row r="126" spans="2:6" ht="16.5" x14ac:dyDescent="0.25">
      <c r="B126" s="93">
        <v>45842</v>
      </c>
      <c r="C126" s="94">
        <v>4524000035448</v>
      </c>
      <c r="D126" s="184"/>
      <c r="E126" s="95">
        <v>2395</v>
      </c>
      <c r="F126" s="105"/>
    </row>
    <row r="127" spans="2:6" ht="16.5" x14ac:dyDescent="0.25">
      <c r="B127" s="93">
        <v>45847</v>
      </c>
      <c r="C127" s="94">
        <v>4524000030984</v>
      </c>
      <c r="D127" s="184"/>
      <c r="E127" s="95">
        <v>2877</v>
      </c>
      <c r="F127" s="105"/>
    </row>
    <row r="128" spans="2:6" ht="16.5" x14ac:dyDescent="0.25">
      <c r="B128" s="93">
        <v>45852</v>
      </c>
      <c r="C128" s="94">
        <v>4524000033268</v>
      </c>
      <c r="D128" s="184"/>
      <c r="E128" s="95">
        <v>101135</v>
      </c>
      <c r="F128" s="105"/>
    </row>
    <row r="129" spans="2:6" ht="16.5" x14ac:dyDescent="0.25">
      <c r="B129" s="93">
        <v>45859</v>
      </c>
      <c r="C129" s="94">
        <v>4524000038938</v>
      </c>
      <c r="D129" s="184"/>
      <c r="E129" s="95">
        <v>4720</v>
      </c>
      <c r="F129" s="105"/>
    </row>
    <row r="130" spans="2:6" ht="16.5" x14ac:dyDescent="0.25">
      <c r="B130" s="93">
        <v>45860</v>
      </c>
      <c r="C130" s="123">
        <v>4524000032420</v>
      </c>
      <c r="D130" s="184"/>
      <c r="E130" s="95">
        <v>6436</v>
      </c>
      <c r="F130" s="105"/>
    </row>
    <row r="131" spans="2:6" ht="16.5" x14ac:dyDescent="0.25">
      <c r="B131" s="93">
        <v>45869</v>
      </c>
      <c r="C131" s="123">
        <v>4524000033690</v>
      </c>
      <c r="D131" s="184"/>
      <c r="E131" s="95">
        <v>429109</v>
      </c>
      <c r="F131" s="105"/>
    </row>
    <row r="132" spans="2:6" ht="16.5" thickBot="1" x14ac:dyDescent="0.3">
      <c r="B132" s="96"/>
      <c r="C132" s="97"/>
      <c r="D132" s="98" t="s">
        <v>4</v>
      </c>
      <c r="E132" s="99">
        <v>551788</v>
      </c>
      <c r="F132" s="115"/>
    </row>
    <row r="133" spans="2:6" ht="16.5" thickTop="1" x14ac:dyDescent="0.25">
      <c r="B133" s="86"/>
      <c r="C133" s="100"/>
      <c r="D133" s="100"/>
      <c r="E133" s="86"/>
      <c r="F133" s="115"/>
    </row>
    <row r="134" spans="2:6" ht="18.75" x14ac:dyDescent="0.3">
      <c r="B134" s="53"/>
      <c r="C134" s="101"/>
      <c r="D134" s="101"/>
      <c r="E134" s="101"/>
      <c r="F134" s="116"/>
    </row>
    <row r="135" spans="2:6" ht="16.5" x14ac:dyDescent="0.25">
      <c r="B135" s="177" t="s">
        <v>14</v>
      </c>
      <c r="C135" s="177"/>
      <c r="D135" s="177"/>
      <c r="E135" s="177"/>
      <c r="F135" s="115"/>
    </row>
    <row r="136" spans="2:6" ht="16.5" x14ac:dyDescent="0.25">
      <c r="B136" s="177" t="s">
        <v>20</v>
      </c>
      <c r="C136" s="177"/>
      <c r="D136" s="177"/>
      <c r="E136" s="177"/>
      <c r="F136" s="117"/>
    </row>
    <row r="137" spans="2:6" ht="16.5" x14ac:dyDescent="0.25">
      <c r="B137" s="173">
        <v>45839</v>
      </c>
      <c r="C137" s="173"/>
      <c r="D137" s="173"/>
      <c r="E137" s="173"/>
      <c r="F137" s="117"/>
    </row>
    <row r="138" spans="2:6" ht="16.5" x14ac:dyDescent="0.25">
      <c r="B138" s="177" t="s">
        <v>68</v>
      </c>
      <c r="C138" s="177"/>
      <c r="D138" s="177"/>
      <c r="E138" s="177"/>
      <c r="F138" s="120"/>
    </row>
    <row r="139" spans="2:6" ht="16.5" x14ac:dyDescent="0.25">
      <c r="B139" s="103"/>
      <c r="C139" s="103"/>
      <c r="D139" s="104"/>
      <c r="E139" s="104"/>
      <c r="F139" s="120"/>
    </row>
    <row r="140" spans="2:6" ht="16.5" x14ac:dyDescent="0.25">
      <c r="B140" s="106" t="s">
        <v>2</v>
      </c>
      <c r="C140" s="106" t="s">
        <v>1</v>
      </c>
      <c r="D140" s="107" t="s">
        <v>8</v>
      </c>
      <c r="E140" s="108" t="s">
        <v>12</v>
      </c>
      <c r="F140" s="120"/>
    </row>
    <row r="141" spans="2:6" ht="16.5" x14ac:dyDescent="0.25">
      <c r="B141" s="109">
        <v>45869</v>
      </c>
      <c r="C141" s="110" t="s">
        <v>122</v>
      </c>
      <c r="D141" s="160" t="s">
        <v>58</v>
      </c>
      <c r="E141" s="111">
        <v>915</v>
      </c>
      <c r="F141" s="120"/>
    </row>
    <row r="142" spans="2:6" ht="17.25" thickBot="1" x14ac:dyDescent="0.3">
      <c r="B142" s="103"/>
      <c r="C142" s="103"/>
      <c r="D142" s="112" t="s">
        <v>4</v>
      </c>
      <c r="E142" s="112">
        <v>915</v>
      </c>
      <c r="F142" s="120"/>
    </row>
    <row r="143" spans="2:6" ht="17.25" thickTop="1" x14ac:dyDescent="0.25">
      <c r="B143" s="103"/>
      <c r="C143" s="113"/>
      <c r="D143" s="114"/>
      <c r="E143" s="114"/>
      <c r="F143" s="120"/>
    </row>
    <row r="144" spans="2:6" ht="16.5" x14ac:dyDescent="0.25">
      <c r="B144" s="171" t="s">
        <v>14</v>
      </c>
      <c r="C144" s="171"/>
      <c r="D144" s="171"/>
      <c r="E144" s="171"/>
      <c r="F144" s="129"/>
    </row>
    <row r="145" spans="1:6" ht="15.75" x14ac:dyDescent="0.25">
      <c r="B145" s="172" t="s">
        <v>20</v>
      </c>
      <c r="C145" s="172"/>
      <c r="D145" s="172"/>
      <c r="E145" s="172"/>
      <c r="F145" s="52"/>
    </row>
    <row r="146" spans="1:6" ht="16.5" x14ac:dyDescent="0.25">
      <c r="B146" s="173">
        <v>45839</v>
      </c>
      <c r="C146" s="173"/>
      <c r="D146" s="173"/>
      <c r="E146" s="173"/>
      <c r="F146" s="131"/>
    </row>
    <row r="147" spans="1:6" ht="15.75" x14ac:dyDescent="0.25">
      <c r="B147" s="171" t="s">
        <v>29</v>
      </c>
      <c r="C147" s="171"/>
      <c r="D147" s="171"/>
      <c r="E147" s="171"/>
      <c r="F147" s="131"/>
    </row>
    <row r="148" spans="1:6" ht="15.75" x14ac:dyDescent="0.25">
      <c r="B148" s="118"/>
      <c r="C148" s="118"/>
      <c r="D148" s="118"/>
      <c r="E148" s="118"/>
    </row>
    <row r="149" spans="1:6" x14ac:dyDescent="0.25">
      <c r="B149" s="119" t="s">
        <v>21</v>
      </c>
      <c r="C149" s="119" t="s">
        <v>1</v>
      </c>
      <c r="D149" s="119" t="s">
        <v>8</v>
      </c>
      <c r="E149" s="119" t="s">
        <v>22</v>
      </c>
    </row>
    <row r="150" spans="1:6" x14ac:dyDescent="0.25">
      <c r="B150" s="121">
        <v>45848</v>
      </c>
      <c r="C150" s="94">
        <v>4524000032610</v>
      </c>
      <c r="D150" s="94" t="s">
        <v>123</v>
      </c>
      <c r="E150" s="122">
        <v>31666.67</v>
      </c>
    </row>
    <row r="151" spans="1:6" x14ac:dyDescent="0.25">
      <c r="B151" s="174" t="s">
        <v>13</v>
      </c>
      <c r="C151" s="175"/>
      <c r="D151" s="176"/>
      <c r="E151" s="125">
        <v>31666.67</v>
      </c>
    </row>
    <row r="152" spans="1:6" x14ac:dyDescent="0.25">
      <c r="B152" s="124"/>
      <c r="C152" s="124"/>
      <c r="D152" s="124"/>
      <c r="E152" s="126"/>
    </row>
    <row r="153" spans="1:6" ht="17.25" thickBot="1" x14ac:dyDescent="0.3">
      <c r="B153" s="127"/>
      <c r="C153" s="128"/>
      <c r="D153" s="129"/>
      <c r="E153" s="129"/>
    </row>
    <row r="154" spans="1:6" ht="24" thickBot="1" x14ac:dyDescent="0.3">
      <c r="B154" s="166" t="s">
        <v>5</v>
      </c>
      <c r="C154" s="167"/>
      <c r="D154" s="167"/>
      <c r="E154" s="130">
        <v>2421180.88</v>
      </c>
    </row>
    <row r="155" spans="1:6" x14ac:dyDescent="0.25">
      <c r="A155" s="101"/>
      <c r="B155" s="101"/>
      <c r="C155" s="101"/>
      <c r="D155" s="2"/>
      <c r="E155" s="131"/>
    </row>
    <row r="156" spans="1:6" x14ac:dyDescent="0.25">
      <c r="A156" s="65"/>
      <c r="B156" s="65"/>
      <c r="C156" s="132"/>
      <c r="D156" s="133"/>
      <c r="E156" s="131"/>
    </row>
    <row r="170" spans="1:6" ht="18.75" thickBot="1" x14ac:dyDescent="0.3">
      <c r="A170" s="52"/>
      <c r="B170" s="194" t="s">
        <v>11</v>
      </c>
      <c r="C170" s="194"/>
      <c r="D170" s="194"/>
      <c r="E170" s="194"/>
      <c r="F170" s="52"/>
    </row>
    <row r="171" spans="1:6" ht="16.5" thickBot="1" x14ac:dyDescent="0.3">
      <c r="A171" s="52"/>
      <c r="B171" s="78" t="s">
        <v>2</v>
      </c>
      <c r="C171" s="91" t="s">
        <v>1</v>
      </c>
      <c r="D171" s="134" t="s">
        <v>51</v>
      </c>
      <c r="E171" s="135" t="s">
        <v>12</v>
      </c>
      <c r="F171" s="52"/>
    </row>
    <row r="172" spans="1:6" x14ac:dyDescent="0.25">
      <c r="A172" s="52"/>
      <c r="B172" s="209">
        <v>45839</v>
      </c>
      <c r="C172" s="16" t="s">
        <v>124</v>
      </c>
      <c r="D172" s="35" t="s">
        <v>33</v>
      </c>
      <c r="E172" s="137">
        <v>1898</v>
      </c>
      <c r="F172" s="52"/>
    </row>
    <row r="173" spans="1:6" x14ac:dyDescent="0.25">
      <c r="A173" s="52"/>
      <c r="B173" s="209">
        <v>45839</v>
      </c>
      <c r="C173" s="16" t="s">
        <v>125</v>
      </c>
      <c r="D173" s="138" t="s">
        <v>34</v>
      </c>
      <c r="E173" s="139">
        <v>12666.15</v>
      </c>
      <c r="F173" s="52"/>
    </row>
    <row r="174" spans="1:6" x14ac:dyDescent="0.25">
      <c r="A174" s="52"/>
      <c r="B174" s="209">
        <v>45839</v>
      </c>
      <c r="C174" s="16" t="s">
        <v>126</v>
      </c>
      <c r="D174" s="138" t="s">
        <v>37</v>
      </c>
      <c r="E174" s="139">
        <v>5620</v>
      </c>
      <c r="F174" s="52"/>
    </row>
    <row r="175" spans="1:6" x14ac:dyDescent="0.25">
      <c r="A175" s="52"/>
      <c r="B175" s="209">
        <v>45839</v>
      </c>
      <c r="C175" s="16" t="s">
        <v>127</v>
      </c>
      <c r="D175" s="138" t="s">
        <v>26</v>
      </c>
      <c r="E175" s="139">
        <v>5613</v>
      </c>
      <c r="F175" s="52"/>
    </row>
    <row r="176" spans="1:6" x14ac:dyDescent="0.25">
      <c r="A176" s="52"/>
      <c r="B176" s="209">
        <v>45839</v>
      </c>
      <c r="C176" s="16" t="s">
        <v>128</v>
      </c>
      <c r="D176" s="138" t="s">
        <v>26</v>
      </c>
      <c r="E176" s="139">
        <v>44898</v>
      </c>
      <c r="F176" s="52"/>
    </row>
    <row r="177" spans="1:6" x14ac:dyDescent="0.25">
      <c r="A177" s="52"/>
      <c r="B177" s="209">
        <v>45839</v>
      </c>
      <c r="C177" s="16" t="s">
        <v>129</v>
      </c>
      <c r="D177" s="138" t="s">
        <v>31</v>
      </c>
      <c r="E177" s="139">
        <v>14858</v>
      </c>
      <c r="F177" s="52"/>
    </row>
    <row r="178" spans="1:6" x14ac:dyDescent="0.25">
      <c r="A178" s="52"/>
      <c r="B178" s="209">
        <v>45839</v>
      </c>
      <c r="C178" s="16" t="s">
        <v>130</v>
      </c>
      <c r="D178" s="138" t="s">
        <v>31</v>
      </c>
      <c r="E178" s="139">
        <v>8704</v>
      </c>
      <c r="F178" s="52"/>
    </row>
    <row r="179" spans="1:6" x14ac:dyDescent="0.25">
      <c r="A179" s="52"/>
      <c r="B179" s="209">
        <v>45839</v>
      </c>
      <c r="C179" s="16" t="s">
        <v>131</v>
      </c>
      <c r="D179" s="138" t="s">
        <v>26</v>
      </c>
      <c r="E179" s="139">
        <v>15714.3</v>
      </c>
      <c r="F179" s="52"/>
    </row>
    <row r="180" spans="1:6" x14ac:dyDescent="0.25">
      <c r="A180" s="52"/>
      <c r="B180" s="209">
        <v>45839</v>
      </c>
      <c r="C180" s="16" t="s">
        <v>132</v>
      </c>
      <c r="D180" s="138" t="s">
        <v>35</v>
      </c>
      <c r="E180" s="139">
        <v>23506</v>
      </c>
      <c r="F180" s="52"/>
    </row>
    <row r="181" spans="1:6" x14ac:dyDescent="0.25">
      <c r="A181" s="52"/>
      <c r="B181" s="209">
        <v>45839</v>
      </c>
      <c r="C181" s="16" t="s">
        <v>133</v>
      </c>
      <c r="D181" s="138" t="s">
        <v>26</v>
      </c>
      <c r="E181" s="139">
        <v>17959.2</v>
      </c>
      <c r="F181" s="52"/>
    </row>
    <row r="182" spans="1:6" x14ac:dyDescent="0.25">
      <c r="A182" s="52"/>
      <c r="B182" s="209">
        <v>45840</v>
      </c>
      <c r="C182" s="16" t="s">
        <v>134</v>
      </c>
      <c r="D182" s="138" t="s">
        <v>26</v>
      </c>
      <c r="E182" s="139">
        <v>724423.78</v>
      </c>
      <c r="F182" s="52"/>
    </row>
    <row r="183" spans="1:6" x14ac:dyDescent="0.25">
      <c r="A183" s="52"/>
      <c r="B183" s="209">
        <v>45840</v>
      </c>
      <c r="C183" s="16" t="s">
        <v>135</v>
      </c>
      <c r="D183" s="15" t="s">
        <v>26</v>
      </c>
      <c r="E183" s="139">
        <v>103975</v>
      </c>
      <c r="F183" s="52"/>
    </row>
    <row r="184" spans="1:6" x14ac:dyDescent="0.25">
      <c r="A184" s="52"/>
      <c r="B184" s="209">
        <v>45840</v>
      </c>
      <c r="C184" s="16" t="s">
        <v>136</v>
      </c>
      <c r="D184" s="15" t="s">
        <v>31</v>
      </c>
      <c r="E184" s="139">
        <v>256081.26</v>
      </c>
      <c r="F184" s="52"/>
    </row>
    <row r="185" spans="1:6" x14ac:dyDescent="0.25">
      <c r="A185" s="52"/>
      <c r="B185" s="209">
        <v>45840</v>
      </c>
      <c r="C185" s="16" t="s">
        <v>137</v>
      </c>
      <c r="D185" s="138" t="s">
        <v>32</v>
      </c>
      <c r="E185" s="141">
        <v>850</v>
      </c>
      <c r="F185" s="52"/>
    </row>
    <row r="186" spans="1:6" x14ac:dyDescent="0.25">
      <c r="A186" s="52"/>
      <c r="B186" s="209">
        <v>45840</v>
      </c>
      <c r="C186" s="16" t="s">
        <v>138</v>
      </c>
      <c r="D186" s="138" t="s">
        <v>24</v>
      </c>
      <c r="E186" s="141">
        <v>853</v>
      </c>
      <c r="F186" s="52"/>
    </row>
    <row r="187" spans="1:6" x14ac:dyDescent="0.25">
      <c r="A187" s="52"/>
      <c r="B187" s="209">
        <v>45840</v>
      </c>
      <c r="C187" s="16" t="s">
        <v>139</v>
      </c>
      <c r="D187" s="138" t="s">
        <v>57</v>
      </c>
      <c r="E187" s="139">
        <v>1372</v>
      </c>
      <c r="F187" s="52"/>
    </row>
    <row r="188" spans="1:6" x14ac:dyDescent="0.25">
      <c r="A188" s="52"/>
      <c r="B188" s="210">
        <v>45840</v>
      </c>
      <c r="C188" s="211" t="s">
        <v>140</v>
      </c>
      <c r="D188" s="211" t="s">
        <v>31</v>
      </c>
      <c r="E188" s="212">
        <v>14706</v>
      </c>
      <c r="F188" s="52"/>
    </row>
    <row r="189" spans="1:6" x14ac:dyDescent="0.25">
      <c r="A189" s="52"/>
      <c r="B189" s="209">
        <v>45840</v>
      </c>
      <c r="C189" s="16" t="s">
        <v>141</v>
      </c>
      <c r="D189" s="138" t="s">
        <v>31</v>
      </c>
      <c r="E189" s="139">
        <v>9077</v>
      </c>
      <c r="F189" s="52"/>
    </row>
    <row r="190" spans="1:6" x14ac:dyDescent="0.25">
      <c r="A190" s="52"/>
      <c r="B190" s="209">
        <v>45840</v>
      </c>
      <c r="C190" s="16" t="s">
        <v>142</v>
      </c>
      <c r="D190" s="138" t="s">
        <v>57</v>
      </c>
      <c r="E190" s="141">
        <v>350</v>
      </c>
      <c r="F190" s="52"/>
    </row>
    <row r="191" spans="1:6" x14ac:dyDescent="0.25">
      <c r="A191" s="52"/>
      <c r="B191" s="209">
        <v>45840</v>
      </c>
      <c r="C191" s="16" t="s">
        <v>143</v>
      </c>
      <c r="D191" s="138" t="s">
        <v>31</v>
      </c>
      <c r="E191" s="139">
        <v>62858</v>
      </c>
      <c r="F191" s="52"/>
    </row>
    <row r="192" spans="1:6" x14ac:dyDescent="0.25">
      <c r="A192" s="52"/>
      <c r="B192" s="209">
        <v>45841</v>
      </c>
      <c r="C192" s="138" t="s">
        <v>144</v>
      </c>
      <c r="D192" s="138" t="s">
        <v>26</v>
      </c>
      <c r="E192" s="139">
        <v>65669.97</v>
      </c>
      <c r="F192" s="52"/>
    </row>
    <row r="193" spans="1:6" x14ac:dyDescent="0.25">
      <c r="A193" s="52"/>
      <c r="B193" s="209">
        <v>45841</v>
      </c>
      <c r="C193" s="138" t="s">
        <v>145</v>
      </c>
      <c r="D193" s="138" t="s">
        <v>32</v>
      </c>
      <c r="E193" s="139">
        <v>303480</v>
      </c>
      <c r="F193" s="52"/>
    </row>
    <row r="194" spans="1:6" x14ac:dyDescent="0.25">
      <c r="A194" s="52"/>
      <c r="B194" s="209">
        <v>45841</v>
      </c>
      <c r="C194" s="16" t="s">
        <v>146</v>
      </c>
      <c r="D194" s="138" t="s">
        <v>26</v>
      </c>
      <c r="E194" s="139">
        <v>44898</v>
      </c>
      <c r="F194" s="52"/>
    </row>
    <row r="195" spans="1:6" x14ac:dyDescent="0.25">
      <c r="A195" s="52"/>
      <c r="B195" s="209">
        <v>45841</v>
      </c>
      <c r="C195" s="16" t="s">
        <v>147</v>
      </c>
      <c r="D195" s="138" t="s">
        <v>26</v>
      </c>
      <c r="E195" s="139">
        <v>44898</v>
      </c>
      <c r="F195" s="52"/>
    </row>
    <row r="196" spans="1:6" x14ac:dyDescent="0.25">
      <c r="A196" s="52"/>
      <c r="B196" s="209">
        <v>45841</v>
      </c>
      <c r="C196" s="16" t="s">
        <v>148</v>
      </c>
      <c r="D196" s="138" t="s">
        <v>26</v>
      </c>
      <c r="E196" s="139">
        <v>22449</v>
      </c>
      <c r="F196" s="52"/>
    </row>
    <row r="197" spans="1:6" x14ac:dyDescent="0.25">
      <c r="A197" s="52"/>
      <c r="B197" s="209">
        <v>45841</v>
      </c>
      <c r="C197" s="16" t="s">
        <v>149</v>
      </c>
      <c r="D197" s="138" t="s">
        <v>32</v>
      </c>
      <c r="E197" s="141">
        <v>725</v>
      </c>
      <c r="F197" s="52"/>
    </row>
    <row r="198" spans="1:6" x14ac:dyDescent="0.25">
      <c r="A198" s="52"/>
      <c r="B198" s="209">
        <v>45841</v>
      </c>
      <c r="C198" s="16" t="s">
        <v>150</v>
      </c>
      <c r="D198" s="138" t="s">
        <v>26</v>
      </c>
      <c r="E198" s="139">
        <v>134694</v>
      </c>
      <c r="F198" s="52"/>
    </row>
    <row r="199" spans="1:6" x14ac:dyDescent="0.25">
      <c r="A199" s="52"/>
      <c r="B199" s="209">
        <v>45841</v>
      </c>
      <c r="C199" s="16" t="s">
        <v>151</v>
      </c>
      <c r="D199" s="138" t="s">
        <v>26</v>
      </c>
      <c r="E199" s="139">
        <v>44898</v>
      </c>
      <c r="F199" s="52"/>
    </row>
    <row r="200" spans="1:6" x14ac:dyDescent="0.25">
      <c r="A200" s="52"/>
      <c r="B200" s="209">
        <v>45841</v>
      </c>
      <c r="C200" s="16" t="s">
        <v>152</v>
      </c>
      <c r="D200" s="138" t="s">
        <v>31</v>
      </c>
      <c r="E200" s="139">
        <v>15035</v>
      </c>
      <c r="F200" s="52"/>
    </row>
    <row r="201" spans="1:6" x14ac:dyDescent="0.25">
      <c r="A201" s="52"/>
      <c r="B201" s="209">
        <v>45841</v>
      </c>
      <c r="C201" s="16" t="s">
        <v>153</v>
      </c>
      <c r="D201" s="138" t="s">
        <v>31</v>
      </c>
      <c r="E201" s="139">
        <v>8812</v>
      </c>
      <c r="F201" s="52"/>
    </row>
    <row r="202" spans="1:6" x14ac:dyDescent="0.25">
      <c r="A202" s="52"/>
      <c r="B202" s="209">
        <v>45841</v>
      </c>
      <c r="C202" s="16" t="s">
        <v>154</v>
      </c>
      <c r="D202" s="138" t="s">
        <v>35</v>
      </c>
      <c r="E202" s="141">
        <v>585</v>
      </c>
      <c r="F202" s="52"/>
    </row>
    <row r="203" spans="1:6" x14ac:dyDescent="0.25">
      <c r="A203" s="52"/>
      <c r="B203" s="209">
        <v>45841</v>
      </c>
      <c r="C203" s="16" t="s">
        <v>155</v>
      </c>
      <c r="D203" s="138" t="s">
        <v>35</v>
      </c>
      <c r="E203" s="141">
        <v>624</v>
      </c>
      <c r="F203" s="52"/>
    </row>
    <row r="204" spans="1:6" x14ac:dyDescent="0.25">
      <c r="A204" s="52"/>
      <c r="B204" s="209">
        <v>45841</v>
      </c>
      <c r="C204" s="16" t="s">
        <v>156</v>
      </c>
      <c r="D204" s="138" t="s">
        <v>35</v>
      </c>
      <c r="E204" s="139">
        <v>1200</v>
      </c>
      <c r="F204" s="52"/>
    </row>
    <row r="205" spans="1:6" x14ac:dyDescent="0.25">
      <c r="A205" s="52"/>
      <c r="B205" s="209">
        <v>45841</v>
      </c>
      <c r="C205" s="16" t="s">
        <v>157</v>
      </c>
      <c r="D205" s="138" t="s">
        <v>57</v>
      </c>
      <c r="E205" s="139">
        <v>1013</v>
      </c>
      <c r="F205" s="52"/>
    </row>
    <row r="206" spans="1:6" x14ac:dyDescent="0.25">
      <c r="A206" s="52"/>
      <c r="B206" s="209">
        <v>45842</v>
      </c>
      <c r="C206" s="16" t="s">
        <v>158</v>
      </c>
      <c r="D206" s="138" t="s">
        <v>26</v>
      </c>
      <c r="E206" s="139">
        <v>83231.91</v>
      </c>
      <c r="F206" s="52"/>
    </row>
    <row r="207" spans="1:6" x14ac:dyDescent="0.25">
      <c r="A207" s="52"/>
      <c r="B207" s="209">
        <v>45842</v>
      </c>
      <c r="C207" s="16" t="s">
        <v>159</v>
      </c>
      <c r="D207" s="138" t="s">
        <v>32</v>
      </c>
      <c r="E207" s="139">
        <v>6450</v>
      </c>
      <c r="F207" s="52"/>
    </row>
    <row r="208" spans="1:6" x14ac:dyDescent="0.25">
      <c r="A208" s="52"/>
      <c r="B208" s="209">
        <v>45842</v>
      </c>
      <c r="C208" s="16" t="s">
        <v>160</v>
      </c>
      <c r="D208" s="138" t="s">
        <v>31</v>
      </c>
      <c r="E208" s="139">
        <v>14635</v>
      </c>
      <c r="F208" s="52"/>
    </row>
    <row r="209" spans="1:6" x14ac:dyDescent="0.25">
      <c r="A209" s="52"/>
      <c r="B209" s="209">
        <v>45842</v>
      </c>
      <c r="C209" s="16" t="s">
        <v>161</v>
      </c>
      <c r="D209" s="138" t="s">
        <v>31</v>
      </c>
      <c r="E209" s="139">
        <v>9486</v>
      </c>
      <c r="F209" s="52"/>
    </row>
    <row r="210" spans="1:6" x14ac:dyDescent="0.25">
      <c r="A210" s="52"/>
      <c r="B210" s="209">
        <v>45842</v>
      </c>
      <c r="C210" s="142" t="s">
        <v>162</v>
      </c>
      <c r="D210" s="142" t="s">
        <v>37</v>
      </c>
      <c r="E210" s="143">
        <v>48420</v>
      </c>
      <c r="F210" s="52"/>
    </row>
    <row r="211" spans="1:6" x14ac:dyDescent="0.25">
      <c r="A211" s="52"/>
      <c r="B211" s="209">
        <v>45845</v>
      </c>
      <c r="C211" s="142" t="s">
        <v>163</v>
      </c>
      <c r="D211" s="142" t="s">
        <v>26</v>
      </c>
      <c r="E211" s="143">
        <v>95743.63</v>
      </c>
      <c r="F211" s="52"/>
    </row>
    <row r="212" spans="1:6" x14ac:dyDescent="0.25">
      <c r="A212" s="52"/>
      <c r="B212" s="209">
        <v>45845</v>
      </c>
      <c r="C212" s="142" t="s">
        <v>164</v>
      </c>
      <c r="D212" s="142" t="s">
        <v>32</v>
      </c>
      <c r="E212" s="213">
        <v>775</v>
      </c>
      <c r="F212" s="52"/>
    </row>
    <row r="213" spans="1:6" x14ac:dyDescent="0.25">
      <c r="A213" s="52"/>
      <c r="B213" s="209">
        <v>45845</v>
      </c>
      <c r="C213" s="16" t="s">
        <v>165</v>
      </c>
      <c r="D213" s="138" t="s">
        <v>26</v>
      </c>
      <c r="E213" s="139">
        <v>80816.399999999994</v>
      </c>
      <c r="F213" s="52"/>
    </row>
    <row r="214" spans="1:6" x14ac:dyDescent="0.25">
      <c r="A214" s="52"/>
      <c r="B214" s="209">
        <v>45845</v>
      </c>
      <c r="C214" s="16" t="s">
        <v>166</v>
      </c>
      <c r="D214" s="138" t="s">
        <v>31</v>
      </c>
      <c r="E214" s="139">
        <v>2220479.59</v>
      </c>
      <c r="F214" s="52"/>
    </row>
    <row r="215" spans="1:6" x14ac:dyDescent="0.25">
      <c r="A215" s="52"/>
      <c r="B215" s="209">
        <v>45845</v>
      </c>
      <c r="C215" s="16" t="s">
        <v>167</v>
      </c>
      <c r="D215" s="138" t="s">
        <v>31</v>
      </c>
      <c r="E215" s="139">
        <v>7081087.5300000003</v>
      </c>
      <c r="F215" s="52"/>
    </row>
    <row r="216" spans="1:6" x14ac:dyDescent="0.25">
      <c r="A216" s="52"/>
      <c r="B216" s="209">
        <v>45845</v>
      </c>
      <c r="C216" s="16" t="s">
        <v>168</v>
      </c>
      <c r="D216" s="138" t="s">
        <v>26</v>
      </c>
      <c r="E216" s="139">
        <v>17626.73</v>
      </c>
      <c r="F216" s="52"/>
    </row>
    <row r="217" spans="1:6" x14ac:dyDescent="0.25">
      <c r="A217" s="52"/>
      <c r="B217" s="209">
        <v>45845</v>
      </c>
      <c r="C217" s="16" t="s">
        <v>169</v>
      </c>
      <c r="D217" s="138" t="s">
        <v>35</v>
      </c>
      <c r="E217" s="139">
        <v>25332</v>
      </c>
      <c r="F217" s="52"/>
    </row>
    <row r="218" spans="1:6" x14ac:dyDescent="0.25">
      <c r="A218" s="52"/>
      <c r="B218" s="209">
        <v>45845</v>
      </c>
      <c r="C218" s="16" t="s">
        <v>170</v>
      </c>
      <c r="D218" s="138" t="s">
        <v>35</v>
      </c>
      <c r="E218" s="141">
        <v>255</v>
      </c>
      <c r="F218" s="52"/>
    </row>
    <row r="219" spans="1:6" x14ac:dyDescent="0.25">
      <c r="A219" s="52"/>
      <c r="B219" s="209">
        <v>45845</v>
      </c>
      <c r="C219" s="16" t="s">
        <v>171</v>
      </c>
      <c r="D219" s="15" t="s">
        <v>35</v>
      </c>
      <c r="E219" s="141">
        <v>450</v>
      </c>
      <c r="F219" s="52"/>
    </row>
    <row r="220" spans="1:6" x14ac:dyDescent="0.25">
      <c r="A220" s="52"/>
      <c r="B220" s="209">
        <v>45845</v>
      </c>
      <c r="C220" s="16" t="s">
        <v>172</v>
      </c>
      <c r="D220" s="15" t="s">
        <v>35</v>
      </c>
      <c r="E220" s="141">
        <v>450</v>
      </c>
      <c r="F220" s="52"/>
    </row>
    <row r="221" spans="1:6" x14ac:dyDescent="0.25">
      <c r="A221" s="52"/>
      <c r="B221" s="209">
        <v>45845</v>
      </c>
      <c r="C221" s="16" t="s">
        <v>173</v>
      </c>
      <c r="D221" s="15" t="s">
        <v>35</v>
      </c>
      <c r="E221" s="141">
        <v>816</v>
      </c>
      <c r="F221" s="52"/>
    </row>
    <row r="222" spans="1:6" x14ac:dyDescent="0.25">
      <c r="A222" s="52"/>
      <c r="B222" s="209">
        <v>45845</v>
      </c>
      <c r="C222" s="16" t="s">
        <v>174</v>
      </c>
      <c r="D222" s="15" t="s">
        <v>32</v>
      </c>
      <c r="E222" s="141">
        <v>175</v>
      </c>
      <c r="F222" s="52"/>
    </row>
    <row r="223" spans="1:6" x14ac:dyDescent="0.25">
      <c r="A223" s="52"/>
      <c r="B223" s="209">
        <v>45845</v>
      </c>
      <c r="C223" s="16" t="s">
        <v>175</v>
      </c>
      <c r="D223" s="17" t="s">
        <v>37</v>
      </c>
      <c r="E223" s="139">
        <v>10821</v>
      </c>
      <c r="F223" s="52"/>
    </row>
    <row r="224" spans="1:6" x14ac:dyDescent="0.25">
      <c r="A224" s="52"/>
      <c r="B224" s="209">
        <v>45845</v>
      </c>
      <c r="C224" s="16" t="s">
        <v>176</v>
      </c>
      <c r="D224" s="17" t="s">
        <v>31</v>
      </c>
      <c r="E224" s="139">
        <v>10495</v>
      </c>
      <c r="F224" s="52"/>
    </row>
    <row r="225" spans="1:6" x14ac:dyDescent="0.25">
      <c r="A225" s="52"/>
      <c r="B225" s="209">
        <v>45845</v>
      </c>
      <c r="C225" s="16" t="s">
        <v>177</v>
      </c>
      <c r="D225" s="17" t="s">
        <v>31</v>
      </c>
      <c r="E225" s="139">
        <v>13360</v>
      </c>
      <c r="F225" s="52"/>
    </row>
    <row r="226" spans="1:6" x14ac:dyDescent="0.25">
      <c r="A226" s="52"/>
      <c r="B226" s="209">
        <v>45845</v>
      </c>
      <c r="C226" s="16" t="s">
        <v>178</v>
      </c>
      <c r="D226" s="15" t="s">
        <v>31</v>
      </c>
      <c r="E226" s="139">
        <v>8746</v>
      </c>
      <c r="F226" s="52"/>
    </row>
    <row r="227" spans="1:6" x14ac:dyDescent="0.25">
      <c r="A227" s="52"/>
      <c r="B227" s="209">
        <v>45845</v>
      </c>
      <c r="C227" s="16" t="s">
        <v>179</v>
      </c>
      <c r="D227" s="15" t="s">
        <v>33</v>
      </c>
      <c r="E227" s="139">
        <v>3585</v>
      </c>
      <c r="F227" s="52"/>
    </row>
    <row r="228" spans="1:6" x14ac:dyDescent="0.25">
      <c r="A228" s="52"/>
      <c r="B228" s="209">
        <v>45845</v>
      </c>
      <c r="C228" s="16" t="s">
        <v>180</v>
      </c>
      <c r="D228" s="15" t="s">
        <v>57</v>
      </c>
      <c r="E228" s="139">
        <v>21580</v>
      </c>
      <c r="F228" s="52"/>
    </row>
    <row r="229" spans="1:6" x14ac:dyDescent="0.25">
      <c r="A229" s="52"/>
      <c r="B229" s="209">
        <v>45846</v>
      </c>
      <c r="C229" s="16" t="s">
        <v>181</v>
      </c>
      <c r="D229" s="15" t="s">
        <v>26</v>
      </c>
      <c r="E229" s="139">
        <v>88018.99</v>
      </c>
      <c r="F229" s="52"/>
    </row>
    <row r="230" spans="1:6" x14ac:dyDescent="0.25">
      <c r="A230" s="52"/>
      <c r="B230" s="209">
        <v>45846</v>
      </c>
      <c r="C230" s="16" t="s">
        <v>182</v>
      </c>
      <c r="D230" s="15" t="s">
        <v>32</v>
      </c>
      <c r="E230" s="139">
        <v>3803</v>
      </c>
      <c r="F230" s="52"/>
    </row>
    <row r="231" spans="1:6" x14ac:dyDescent="0.25">
      <c r="A231" s="52"/>
      <c r="B231" s="209">
        <v>45846</v>
      </c>
      <c r="C231" s="16" t="s">
        <v>183</v>
      </c>
      <c r="D231" s="15" t="s">
        <v>33</v>
      </c>
      <c r="E231" s="139">
        <v>13035</v>
      </c>
      <c r="F231" s="52"/>
    </row>
    <row r="232" spans="1:6" x14ac:dyDescent="0.25">
      <c r="A232" s="52"/>
      <c r="B232" s="209">
        <v>45846</v>
      </c>
      <c r="C232" s="16" t="s">
        <v>184</v>
      </c>
      <c r="D232" s="15" t="s">
        <v>31</v>
      </c>
      <c r="E232" s="139">
        <v>7500</v>
      </c>
      <c r="F232" s="52"/>
    </row>
    <row r="233" spans="1:6" x14ac:dyDescent="0.25">
      <c r="A233" s="52"/>
      <c r="B233" s="209">
        <v>45846</v>
      </c>
      <c r="C233" s="16" t="s">
        <v>185</v>
      </c>
      <c r="D233" s="15" t="s">
        <v>31</v>
      </c>
      <c r="E233" s="139">
        <v>14272</v>
      </c>
      <c r="F233" s="52"/>
    </row>
    <row r="234" spans="1:6" x14ac:dyDescent="0.25">
      <c r="A234" s="52"/>
      <c r="B234" s="209">
        <v>45846</v>
      </c>
      <c r="C234" s="16" t="s">
        <v>186</v>
      </c>
      <c r="D234" s="15" t="s">
        <v>24</v>
      </c>
      <c r="E234" s="139">
        <v>14568</v>
      </c>
      <c r="F234" s="52"/>
    </row>
    <row r="235" spans="1:6" x14ac:dyDescent="0.25">
      <c r="A235" s="52"/>
      <c r="B235" s="209">
        <v>45846</v>
      </c>
      <c r="C235" s="16" t="s">
        <v>187</v>
      </c>
      <c r="D235" s="15" t="s">
        <v>57</v>
      </c>
      <c r="E235" s="139">
        <v>3247</v>
      </c>
      <c r="F235" s="52"/>
    </row>
    <row r="236" spans="1:6" x14ac:dyDescent="0.25">
      <c r="A236" s="52"/>
      <c r="B236" s="209">
        <v>45846</v>
      </c>
      <c r="C236" s="16" t="s">
        <v>188</v>
      </c>
      <c r="D236" s="15" t="s">
        <v>26</v>
      </c>
      <c r="E236" s="139">
        <v>137396</v>
      </c>
      <c r="F236" s="52"/>
    </row>
    <row r="237" spans="1:6" x14ac:dyDescent="0.25">
      <c r="A237" s="52"/>
      <c r="B237" s="209">
        <v>45847</v>
      </c>
      <c r="C237" s="16" t="s">
        <v>189</v>
      </c>
      <c r="D237" s="15" t="s">
        <v>32</v>
      </c>
      <c r="E237" s="139">
        <v>104306.59</v>
      </c>
      <c r="F237" s="52"/>
    </row>
    <row r="238" spans="1:6" x14ac:dyDescent="0.25">
      <c r="A238" s="52"/>
      <c r="B238" s="209">
        <v>45847</v>
      </c>
      <c r="C238" s="16" t="s">
        <v>190</v>
      </c>
      <c r="D238" s="15" t="s">
        <v>31</v>
      </c>
      <c r="E238" s="139">
        <v>9040</v>
      </c>
      <c r="F238" s="52"/>
    </row>
    <row r="239" spans="1:6" x14ac:dyDescent="0.25">
      <c r="A239" s="52"/>
      <c r="B239" s="209">
        <v>45847</v>
      </c>
      <c r="C239" s="16" t="s">
        <v>191</v>
      </c>
      <c r="D239" s="15" t="s">
        <v>31</v>
      </c>
      <c r="E239" s="139">
        <v>14971</v>
      </c>
      <c r="F239" s="52"/>
    </row>
    <row r="240" spans="1:6" x14ac:dyDescent="0.25">
      <c r="A240" s="52"/>
      <c r="B240" s="209">
        <v>45847</v>
      </c>
      <c r="C240" s="16" t="s">
        <v>192</v>
      </c>
      <c r="D240" s="15" t="s">
        <v>31</v>
      </c>
      <c r="E240" s="139">
        <v>21236</v>
      </c>
      <c r="F240" s="52"/>
    </row>
    <row r="241" spans="1:6" x14ac:dyDescent="0.25">
      <c r="A241" s="52"/>
      <c r="B241" s="214">
        <v>45847</v>
      </c>
      <c r="C241" s="16" t="s">
        <v>193</v>
      </c>
      <c r="D241" s="15" t="s">
        <v>57</v>
      </c>
      <c r="E241" s="139">
        <v>2100</v>
      </c>
      <c r="F241" s="52"/>
    </row>
    <row r="242" spans="1:6" x14ac:dyDescent="0.25">
      <c r="A242" s="52"/>
      <c r="B242" s="214">
        <v>45847</v>
      </c>
      <c r="C242" s="16" t="s">
        <v>194</v>
      </c>
      <c r="D242" s="15" t="s">
        <v>34</v>
      </c>
      <c r="E242" s="141">
        <v>150</v>
      </c>
      <c r="F242" s="52"/>
    </row>
    <row r="243" spans="1:6" x14ac:dyDescent="0.25">
      <c r="A243" s="52"/>
      <c r="B243" s="214">
        <v>45847</v>
      </c>
      <c r="C243" s="16" t="s">
        <v>195</v>
      </c>
      <c r="D243" s="15" t="s">
        <v>34</v>
      </c>
      <c r="E243" s="139">
        <v>2250</v>
      </c>
      <c r="F243" s="52"/>
    </row>
    <row r="244" spans="1:6" x14ac:dyDescent="0.25">
      <c r="A244" s="52"/>
      <c r="B244" s="214">
        <v>45847</v>
      </c>
      <c r="C244" s="16" t="s">
        <v>196</v>
      </c>
      <c r="D244" s="15" t="s">
        <v>34</v>
      </c>
      <c r="E244" s="139">
        <v>1500</v>
      </c>
      <c r="F244" s="52"/>
    </row>
    <row r="245" spans="1:6" x14ac:dyDescent="0.25">
      <c r="A245" s="52"/>
      <c r="B245" s="214">
        <v>45847</v>
      </c>
      <c r="C245" s="16" t="s">
        <v>197</v>
      </c>
      <c r="D245" s="15" t="s">
        <v>34</v>
      </c>
      <c r="E245" s="139">
        <v>28038</v>
      </c>
      <c r="F245" s="52"/>
    </row>
    <row r="246" spans="1:6" x14ac:dyDescent="0.25">
      <c r="A246" s="52"/>
      <c r="B246" s="214">
        <v>45847</v>
      </c>
      <c r="C246" s="16" t="s">
        <v>198</v>
      </c>
      <c r="D246" s="15" t="s">
        <v>24</v>
      </c>
      <c r="E246" s="141">
        <v>694</v>
      </c>
      <c r="F246" s="52"/>
    </row>
    <row r="247" spans="1:6" x14ac:dyDescent="0.25">
      <c r="A247" s="52"/>
      <c r="B247" s="214">
        <v>45847</v>
      </c>
      <c r="C247" s="16" t="s">
        <v>199</v>
      </c>
      <c r="D247" s="15" t="s">
        <v>57</v>
      </c>
      <c r="E247" s="141">
        <v>486</v>
      </c>
      <c r="F247" s="52"/>
    </row>
    <row r="248" spans="1:6" x14ac:dyDescent="0.25">
      <c r="A248" s="52"/>
      <c r="B248" s="214">
        <v>45847</v>
      </c>
      <c r="C248" s="18" t="s">
        <v>200</v>
      </c>
      <c r="D248" s="36" t="s">
        <v>36</v>
      </c>
      <c r="E248" s="215">
        <v>56200</v>
      </c>
      <c r="F248" s="52"/>
    </row>
    <row r="249" spans="1:6" x14ac:dyDescent="0.25">
      <c r="A249" s="52"/>
      <c r="B249" s="214">
        <v>45848</v>
      </c>
      <c r="C249" s="16" t="s">
        <v>201</v>
      </c>
      <c r="D249" s="15" t="s">
        <v>26</v>
      </c>
      <c r="E249" s="139">
        <v>124456</v>
      </c>
      <c r="F249" s="52"/>
    </row>
    <row r="250" spans="1:6" x14ac:dyDescent="0.25">
      <c r="A250" s="52"/>
      <c r="B250" s="214">
        <v>45848</v>
      </c>
      <c r="C250" s="16" t="s">
        <v>202</v>
      </c>
      <c r="D250" s="15" t="s">
        <v>32</v>
      </c>
      <c r="E250" s="139">
        <v>1075</v>
      </c>
      <c r="F250" s="52"/>
    </row>
    <row r="251" spans="1:6" x14ac:dyDescent="0.25">
      <c r="A251" s="52"/>
      <c r="B251" s="214">
        <v>45848</v>
      </c>
      <c r="C251" s="16" t="s">
        <v>203</v>
      </c>
      <c r="D251" s="15" t="s">
        <v>31</v>
      </c>
      <c r="E251" s="139">
        <v>1000</v>
      </c>
      <c r="F251" s="52"/>
    </row>
    <row r="252" spans="1:6" x14ac:dyDescent="0.25">
      <c r="A252" s="52"/>
      <c r="B252" s="214">
        <v>45848</v>
      </c>
      <c r="C252" s="16" t="s">
        <v>204</v>
      </c>
      <c r="D252" s="15" t="s">
        <v>31</v>
      </c>
      <c r="E252" s="139">
        <v>9420</v>
      </c>
      <c r="F252" s="52"/>
    </row>
    <row r="253" spans="1:6" x14ac:dyDescent="0.25">
      <c r="A253" s="52"/>
      <c r="B253" s="214">
        <v>45848</v>
      </c>
      <c r="C253" s="16" t="s">
        <v>205</v>
      </c>
      <c r="D253" s="15" t="s">
        <v>31</v>
      </c>
      <c r="E253" s="139">
        <v>14116</v>
      </c>
      <c r="F253" s="52"/>
    </row>
    <row r="254" spans="1:6" x14ac:dyDescent="0.25">
      <c r="A254" s="52"/>
      <c r="B254" s="214">
        <v>45848</v>
      </c>
      <c r="C254" s="16" t="s">
        <v>206</v>
      </c>
      <c r="D254" s="15" t="s">
        <v>57</v>
      </c>
      <c r="E254" s="141">
        <v>303</v>
      </c>
      <c r="F254" s="52"/>
    </row>
    <row r="255" spans="1:6" x14ac:dyDescent="0.25">
      <c r="A255" s="52"/>
      <c r="B255" s="214">
        <v>45848</v>
      </c>
      <c r="C255" s="16" t="s">
        <v>207</v>
      </c>
      <c r="D255" s="15" t="s">
        <v>24</v>
      </c>
      <c r="E255" s="139">
        <v>14267</v>
      </c>
      <c r="F255" s="52"/>
    </row>
    <row r="256" spans="1:6" x14ac:dyDescent="0.25">
      <c r="A256" s="52"/>
      <c r="B256" s="214">
        <v>45848</v>
      </c>
      <c r="C256" s="16" t="s">
        <v>208</v>
      </c>
      <c r="D256" s="15" t="s">
        <v>34</v>
      </c>
      <c r="E256" s="139">
        <v>1041.25</v>
      </c>
      <c r="F256" s="52"/>
    </row>
    <row r="257" spans="1:6" x14ac:dyDescent="0.25">
      <c r="A257" s="52"/>
      <c r="B257" s="214">
        <v>45849</v>
      </c>
      <c r="C257" s="16" t="s">
        <v>209</v>
      </c>
      <c r="D257" s="15" t="s">
        <v>26</v>
      </c>
      <c r="E257" s="139">
        <v>109605</v>
      </c>
      <c r="F257" s="52"/>
    </row>
    <row r="258" spans="1:6" x14ac:dyDescent="0.25">
      <c r="A258" s="52"/>
      <c r="B258" s="214">
        <v>45849</v>
      </c>
      <c r="C258" s="16" t="s">
        <v>210</v>
      </c>
      <c r="D258" s="15" t="s">
        <v>26</v>
      </c>
      <c r="E258" s="139">
        <v>246939</v>
      </c>
      <c r="F258" s="52"/>
    </row>
    <row r="259" spans="1:6" x14ac:dyDescent="0.25">
      <c r="A259" s="52"/>
      <c r="B259" s="214">
        <v>45849</v>
      </c>
      <c r="C259" s="16" t="s">
        <v>211</v>
      </c>
      <c r="D259" s="15" t="s">
        <v>32</v>
      </c>
      <c r="E259" s="141">
        <v>900</v>
      </c>
      <c r="F259" s="52"/>
    </row>
    <row r="260" spans="1:6" x14ac:dyDescent="0.25">
      <c r="A260" s="52"/>
      <c r="B260" s="214">
        <v>45849</v>
      </c>
      <c r="C260" s="16" t="s">
        <v>212</v>
      </c>
      <c r="D260" s="15" t="s">
        <v>57</v>
      </c>
      <c r="E260" s="139">
        <v>2356</v>
      </c>
      <c r="F260" s="52"/>
    </row>
    <row r="261" spans="1:6" x14ac:dyDescent="0.25">
      <c r="A261" s="52"/>
      <c r="B261" s="214">
        <v>45849</v>
      </c>
      <c r="C261" s="16" t="s">
        <v>213</v>
      </c>
      <c r="D261" s="15" t="s">
        <v>31</v>
      </c>
      <c r="E261" s="139">
        <v>14605</v>
      </c>
      <c r="F261" s="52"/>
    </row>
    <row r="262" spans="1:6" x14ac:dyDescent="0.25">
      <c r="A262" s="52"/>
      <c r="B262" s="214">
        <v>45849</v>
      </c>
      <c r="C262" s="16" t="s">
        <v>214</v>
      </c>
      <c r="D262" s="15" t="s">
        <v>31</v>
      </c>
      <c r="E262" s="139">
        <v>9192</v>
      </c>
      <c r="F262" s="52"/>
    </row>
    <row r="263" spans="1:6" x14ac:dyDescent="0.25">
      <c r="A263" s="52"/>
      <c r="B263" s="214">
        <v>45849</v>
      </c>
      <c r="C263" s="16" t="s">
        <v>83</v>
      </c>
      <c r="D263" s="15" t="s">
        <v>40</v>
      </c>
      <c r="E263" s="141">
        <v>500</v>
      </c>
      <c r="F263" s="52"/>
    </row>
    <row r="264" spans="1:6" x14ac:dyDescent="0.25">
      <c r="A264" s="52"/>
      <c r="B264" s="214">
        <v>45852</v>
      </c>
      <c r="C264" s="16" t="s">
        <v>215</v>
      </c>
      <c r="D264" s="15" t="s">
        <v>26</v>
      </c>
      <c r="E264" s="139">
        <v>143483.97</v>
      </c>
      <c r="F264" s="52"/>
    </row>
    <row r="265" spans="1:6" x14ac:dyDescent="0.25">
      <c r="A265" s="52"/>
      <c r="B265" s="214">
        <v>45852</v>
      </c>
      <c r="C265" s="16" t="s">
        <v>216</v>
      </c>
      <c r="D265" s="15" t="s">
        <v>32</v>
      </c>
      <c r="E265" s="139">
        <v>97122.86</v>
      </c>
      <c r="F265" s="52"/>
    </row>
    <row r="266" spans="1:6" x14ac:dyDescent="0.25">
      <c r="A266" s="52"/>
      <c r="B266" s="214">
        <v>45852</v>
      </c>
      <c r="C266" s="16" t="s">
        <v>217</v>
      </c>
      <c r="D266" s="15" t="s">
        <v>32</v>
      </c>
      <c r="E266" s="139">
        <v>1127</v>
      </c>
      <c r="F266" s="52"/>
    </row>
    <row r="267" spans="1:6" x14ac:dyDescent="0.25">
      <c r="A267" s="52"/>
      <c r="B267" s="214">
        <v>45852</v>
      </c>
      <c r="C267" s="16" t="s">
        <v>218</v>
      </c>
      <c r="D267" s="15" t="s">
        <v>57</v>
      </c>
      <c r="E267" s="139">
        <v>1400</v>
      </c>
      <c r="F267" s="52"/>
    </row>
    <row r="268" spans="1:6" x14ac:dyDescent="0.25">
      <c r="A268" s="52"/>
      <c r="B268" s="214">
        <v>45852</v>
      </c>
      <c r="C268" s="16" t="s">
        <v>219</v>
      </c>
      <c r="D268" s="15" t="s">
        <v>26</v>
      </c>
      <c r="E268" s="139">
        <v>11640</v>
      </c>
      <c r="F268" s="52"/>
    </row>
    <row r="269" spans="1:6" x14ac:dyDescent="0.25">
      <c r="A269" s="52"/>
      <c r="B269" s="214">
        <v>45852</v>
      </c>
      <c r="C269" s="16" t="s">
        <v>220</v>
      </c>
      <c r="D269" s="15" t="s">
        <v>31</v>
      </c>
      <c r="E269" s="139">
        <v>36750</v>
      </c>
      <c r="F269" s="52"/>
    </row>
    <row r="270" spans="1:6" x14ac:dyDescent="0.25">
      <c r="A270" s="52"/>
      <c r="B270" s="216">
        <v>45852</v>
      </c>
      <c r="C270" s="217" t="s">
        <v>221</v>
      </c>
      <c r="D270" s="218" t="s">
        <v>31</v>
      </c>
      <c r="E270" s="219">
        <v>4000000</v>
      </c>
      <c r="F270" s="52"/>
    </row>
    <row r="271" spans="1:6" x14ac:dyDescent="0.25">
      <c r="A271" s="52"/>
      <c r="B271" s="214">
        <v>45852</v>
      </c>
      <c r="C271" s="16" t="s">
        <v>222</v>
      </c>
      <c r="D271" s="15" t="s">
        <v>31</v>
      </c>
      <c r="E271" s="139">
        <v>75830</v>
      </c>
      <c r="F271" s="52"/>
    </row>
    <row r="272" spans="1:6" x14ac:dyDescent="0.25">
      <c r="A272" s="52"/>
      <c r="B272" s="214">
        <v>45852</v>
      </c>
      <c r="C272" s="16" t="s">
        <v>223</v>
      </c>
      <c r="D272" s="15" t="s">
        <v>31</v>
      </c>
      <c r="E272" s="139">
        <v>2655144.88</v>
      </c>
      <c r="F272" s="52"/>
    </row>
    <row r="273" spans="1:6" x14ac:dyDescent="0.25">
      <c r="A273" s="52"/>
      <c r="B273" s="214">
        <v>45852</v>
      </c>
      <c r="C273" s="16" t="s">
        <v>224</v>
      </c>
      <c r="D273" s="15" t="s">
        <v>32</v>
      </c>
      <c r="E273" s="141">
        <v>950</v>
      </c>
      <c r="F273" s="52"/>
    </row>
    <row r="274" spans="1:6" x14ac:dyDescent="0.25">
      <c r="A274" s="52"/>
      <c r="B274" s="214">
        <v>45852</v>
      </c>
      <c r="C274" s="16" t="s">
        <v>225</v>
      </c>
      <c r="D274" s="15" t="s">
        <v>31</v>
      </c>
      <c r="E274" s="139">
        <v>12055</v>
      </c>
      <c r="F274" s="52"/>
    </row>
    <row r="275" spans="1:6" x14ac:dyDescent="0.25">
      <c r="A275" s="52"/>
      <c r="B275" s="214">
        <v>45852</v>
      </c>
      <c r="C275" s="16" t="s">
        <v>226</v>
      </c>
      <c r="D275" s="15" t="s">
        <v>31</v>
      </c>
      <c r="E275" s="139">
        <v>9025</v>
      </c>
      <c r="F275" s="52"/>
    </row>
    <row r="276" spans="1:6" x14ac:dyDescent="0.25">
      <c r="A276" s="52"/>
      <c r="B276" s="214">
        <v>45852</v>
      </c>
      <c r="C276" s="16" t="s">
        <v>227</v>
      </c>
      <c r="D276" s="15" t="s">
        <v>31</v>
      </c>
      <c r="E276" s="139">
        <v>11791</v>
      </c>
      <c r="F276" s="52"/>
    </row>
    <row r="277" spans="1:6" x14ac:dyDescent="0.25">
      <c r="A277" s="52"/>
      <c r="B277" s="214">
        <v>45852</v>
      </c>
      <c r="C277" s="16" t="s">
        <v>228</v>
      </c>
      <c r="D277" s="15" t="s">
        <v>24</v>
      </c>
      <c r="E277" s="139">
        <v>13275</v>
      </c>
      <c r="F277" s="52"/>
    </row>
    <row r="278" spans="1:6" x14ac:dyDescent="0.25">
      <c r="A278" s="52"/>
      <c r="B278" s="214">
        <v>45852</v>
      </c>
      <c r="C278" s="142" t="s">
        <v>229</v>
      </c>
      <c r="D278" s="35" t="s">
        <v>57</v>
      </c>
      <c r="E278" s="213">
        <v>145</v>
      </c>
      <c r="F278" s="52"/>
    </row>
    <row r="279" spans="1:6" x14ac:dyDescent="0.25">
      <c r="A279" s="52"/>
      <c r="B279" s="214">
        <v>45853</v>
      </c>
      <c r="C279" s="16" t="s">
        <v>230</v>
      </c>
      <c r="D279" s="15" t="s">
        <v>26</v>
      </c>
      <c r="E279" s="139">
        <v>32712.59</v>
      </c>
      <c r="F279" s="52"/>
    </row>
    <row r="280" spans="1:6" ht="17.25" x14ac:dyDescent="0.3">
      <c r="A280" s="52"/>
      <c r="B280" s="214">
        <v>45853</v>
      </c>
      <c r="C280" s="37" t="s">
        <v>231</v>
      </c>
      <c r="D280" s="15" t="s">
        <v>42</v>
      </c>
      <c r="E280" s="139">
        <v>1600</v>
      </c>
      <c r="F280" s="52"/>
    </row>
    <row r="281" spans="1:6" x14ac:dyDescent="0.25">
      <c r="A281" s="52"/>
      <c r="B281" s="214">
        <v>45853</v>
      </c>
      <c r="C281" s="16" t="s">
        <v>232</v>
      </c>
      <c r="D281" s="15" t="s">
        <v>32</v>
      </c>
      <c r="E281" s="141">
        <v>675</v>
      </c>
      <c r="F281" s="52"/>
    </row>
    <row r="282" spans="1:6" x14ac:dyDescent="0.25">
      <c r="A282" s="52"/>
      <c r="B282" s="214">
        <v>45853</v>
      </c>
      <c r="C282" s="16" t="s">
        <v>233</v>
      </c>
      <c r="D282" s="15" t="s">
        <v>33</v>
      </c>
      <c r="E282" s="139">
        <v>1804</v>
      </c>
      <c r="F282" s="52"/>
    </row>
    <row r="283" spans="1:6" x14ac:dyDescent="0.25">
      <c r="A283" s="52"/>
      <c r="B283" s="214">
        <v>45853</v>
      </c>
      <c r="C283" s="16" t="s">
        <v>69</v>
      </c>
      <c r="D283" s="15" t="s">
        <v>31</v>
      </c>
      <c r="E283" s="139">
        <v>13520</v>
      </c>
      <c r="F283" s="52"/>
    </row>
    <row r="284" spans="1:6" x14ac:dyDescent="0.25">
      <c r="A284" s="52"/>
      <c r="B284" s="214">
        <v>45853</v>
      </c>
      <c r="C284" s="16" t="s">
        <v>234</v>
      </c>
      <c r="D284" s="15" t="s">
        <v>31</v>
      </c>
      <c r="E284" s="139">
        <v>9174</v>
      </c>
      <c r="F284" s="52"/>
    </row>
    <row r="285" spans="1:6" x14ac:dyDescent="0.25">
      <c r="A285" s="52"/>
      <c r="B285" s="214">
        <v>45853</v>
      </c>
      <c r="C285" s="16" t="s">
        <v>235</v>
      </c>
      <c r="D285" s="15" t="s">
        <v>57</v>
      </c>
      <c r="E285" s="139">
        <v>3400</v>
      </c>
      <c r="F285" s="52"/>
    </row>
    <row r="286" spans="1:6" x14ac:dyDescent="0.25">
      <c r="A286" s="52"/>
      <c r="B286" s="214">
        <v>45853</v>
      </c>
      <c r="C286" s="16" t="s">
        <v>236</v>
      </c>
      <c r="D286" s="15" t="s">
        <v>32</v>
      </c>
      <c r="E286" s="139">
        <v>449600</v>
      </c>
      <c r="F286" s="52"/>
    </row>
    <row r="287" spans="1:6" x14ac:dyDescent="0.25">
      <c r="A287" s="52"/>
      <c r="B287" s="214">
        <v>45853</v>
      </c>
      <c r="C287" s="16" t="s">
        <v>237</v>
      </c>
      <c r="D287" s="15" t="s">
        <v>31</v>
      </c>
      <c r="E287" s="139">
        <v>273297.40000000002</v>
      </c>
      <c r="F287" s="52"/>
    </row>
    <row r="288" spans="1:6" x14ac:dyDescent="0.25">
      <c r="A288" s="52"/>
      <c r="B288" s="214">
        <v>45853</v>
      </c>
      <c r="C288" s="16" t="s">
        <v>238</v>
      </c>
      <c r="D288" s="15" t="s">
        <v>31</v>
      </c>
      <c r="E288" s="139">
        <v>93095.1</v>
      </c>
      <c r="F288" s="52"/>
    </row>
    <row r="289" spans="1:6" x14ac:dyDescent="0.25">
      <c r="A289" s="52"/>
      <c r="B289" s="214">
        <v>45853</v>
      </c>
      <c r="C289" s="50" t="s">
        <v>239</v>
      </c>
      <c r="D289" s="15" t="s">
        <v>26</v>
      </c>
      <c r="E289" s="139">
        <v>103592.56</v>
      </c>
      <c r="F289" s="52"/>
    </row>
    <row r="290" spans="1:6" x14ac:dyDescent="0.25">
      <c r="A290" s="52"/>
      <c r="B290" s="214">
        <v>45853</v>
      </c>
      <c r="C290" s="16" t="s">
        <v>240</v>
      </c>
      <c r="D290" s="15" t="s">
        <v>34</v>
      </c>
      <c r="E290" s="139">
        <v>2495</v>
      </c>
      <c r="F290" s="52"/>
    </row>
    <row r="291" spans="1:6" x14ac:dyDescent="0.25">
      <c r="A291" s="52"/>
      <c r="B291" s="214">
        <v>45853</v>
      </c>
      <c r="C291" s="16" t="s">
        <v>241</v>
      </c>
      <c r="D291" s="15" t="s">
        <v>32</v>
      </c>
      <c r="E291" s="141">
        <v>626</v>
      </c>
      <c r="F291" s="52"/>
    </row>
    <row r="292" spans="1:6" x14ac:dyDescent="0.25">
      <c r="A292" s="52"/>
      <c r="B292" s="214">
        <v>45854</v>
      </c>
      <c r="C292" s="16" t="s">
        <v>242</v>
      </c>
      <c r="D292" s="15" t="s">
        <v>31</v>
      </c>
      <c r="E292" s="139">
        <v>14622</v>
      </c>
      <c r="F292" s="52"/>
    </row>
    <row r="293" spans="1:6" x14ac:dyDescent="0.25">
      <c r="A293" s="52"/>
      <c r="B293" s="214">
        <v>45854</v>
      </c>
      <c r="C293" s="16" t="s">
        <v>243</v>
      </c>
      <c r="D293" s="15" t="s">
        <v>31</v>
      </c>
      <c r="E293" s="139">
        <v>10022</v>
      </c>
      <c r="F293" s="52"/>
    </row>
    <row r="294" spans="1:6" x14ac:dyDescent="0.25">
      <c r="A294" s="52"/>
      <c r="B294" s="214">
        <v>45854</v>
      </c>
      <c r="C294" s="16" t="s">
        <v>244</v>
      </c>
      <c r="D294" s="15" t="s">
        <v>24</v>
      </c>
      <c r="E294" s="139">
        <v>10740</v>
      </c>
      <c r="F294" s="52"/>
    </row>
    <row r="295" spans="1:6" x14ac:dyDescent="0.25">
      <c r="A295" s="52"/>
      <c r="B295" s="214">
        <v>45854</v>
      </c>
      <c r="C295" s="16" t="s">
        <v>245</v>
      </c>
      <c r="D295" s="15" t="s">
        <v>57</v>
      </c>
      <c r="E295" s="141">
        <v>125</v>
      </c>
      <c r="F295" s="52"/>
    </row>
    <row r="296" spans="1:6" x14ac:dyDescent="0.25">
      <c r="A296" s="52"/>
      <c r="B296" s="214">
        <v>45855</v>
      </c>
      <c r="C296" s="16" t="s">
        <v>246</v>
      </c>
      <c r="D296" s="15" t="s">
        <v>26</v>
      </c>
      <c r="E296" s="139">
        <v>765119.55</v>
      </c>
      <c r="F296" s="52"/>
    </row>
    <row r="297" spans="1:6" x14ac:dyDescent="0.25">
      <c r="A297" s="52"/>
      <c r="B297" s="214">
        <v>45855</v>
      </c>
      <c r="C297" s="16" t="s">
        <v>247</v>
      </c>
      <c r="D297" s="15" t="s">
        <v>26</v>
      </c>
      <c r="E297" s="139">
        <v>57209.87</v>
      </c>
      <c r="F297" s="52"/>
    </row>
    <row r="298" spans="1:6" x14ac:dyDescent="0.25">
      <c r="A298" s="52"/>
      <c r="B298" s="214">
        <v>45855</v>
      </c>
      <c r="C298" s="16" t="s">
        <v>248</v>
      </c>
      <c r="D298" s="15" t="s">
        <v>32</v>
      </c>
      <c r="E298" s="139">
        <v>4318</v>
      </c>
      <c r="F298" s="52"/>
    </row>
    <row r="299" spans="1:6" x14ac:dyDescent="0.25">
      <c r="A299" s="52"/>
      <c r="B299" s="214">
        <v>45855</v>
      </c>
      <c r="C299" s="16" t="s">
        <v>249</v>
      </c>
      <c r="D299" s="15" t="s">
        <v>32</v>
      </c>
      <c r="E299" s="139">
        <v>16149</v>
      </c>
      <c r="F299" s="52"/>
    </row>
    <row r="300" spans="1:6" x14ac:dyDescent="0.25">
      <c r="A300" s="52"/>
      <c r="B300" s="214">
        <v>45855</v>
      </c>
      <c r="C300" s="16" t="s">
        <v>250</v>
      </c>
      <c r="D300" s="15" t="s">
        <v>31</v>
      </c>
      <c r="E300" s="139">
        <v>15303</v>
      </c>
      <c r="F300" s="52"/>
    </row>
    <row r="301" spans="1:6" x14ac:dyDescent="0.25">
      <c r="A301" s="52"/>
      <c r="B301" s="214">
        <v>45855</v>
      </c>
      <c r="C301" s="16" t="s">
        <v>251</v>
      </c>
      <c r="D301" s="15" t="s">
        <v>31</v>
      </c>
      <c r="E301" s="139">
        <v>9022</v>
      </c>
      <c r="F301" s="52"/>
    </row>
    <row r="302" spans="1:6" x14ac:dyDescent="0.25">
      <c r="A302" s="52"/>
      <c r="B302" s="214">
        <v>45855</v>
      </c>
      <c r="C302" s="16" t="s">
        <v>252</v>
      </c>
      <c r="D302" s="15" t="s">
        <v>253</v>
      </c>
      <c r="E302" s="139">
        <v>4308</v>
      </c>
      <c r="F302" s="52"/>
    </row>
    <row r="303" spans="1:6" x14ac:dyDescent="0.25">
      <c r="A303" s="52"/>
      <c r="B303" s="214">
        <v>45855</v>
      </c>
      <c r="C303" s="16" t="s">
        <v>254</v>
      </c>
      <c r="D303" s="15" t="s">
        <v>42</v>
      </c>
      <c r="E303" s="139">
        <v>4470</v>
      </c>
      <c r="F303" s="52"/>
    </row>
    <row r="304" spans="1:6" x14ac:dyDescent="0.25">
      <c r="A304" s="52"/>
      <c r="B304" s="214">
        <v>45855</v>
      </c>
      <c r="C304" s="16" t="s">
        <v>255</v>
      </c>
      <c r="D304" s="15" t="s">
        <v>57</v>
      </c>
      <c r="E304" s="139">
        <v>3720</v>
      </c>
      <c r="F304" s="52"/>
    </row>
    <row r="305" spans="1:6" x14ac:dyDescent="0.25">
      <c r="A305" s="52"/>
      <c r="B305" s="214">
        <v>45855</v>
      </c>
      <c r="C305" s="16" t="s">
        <v>256</v>
      </c>
      <c r="D305" s="15" t="s">
        <v>31</v>
      </c>
      <c r="E305" s="139">
        <v>28055871</v>
      </c>
      <c r="F305" s="52"/>
    </row>
    <row r="306" spans="1:6" x14ac:dyDescent="0.25">
      <c r="A306" s="52"/>
      <c r="B306" s="214">
        <v>45856</v>
      </c>
      <c r="C306" s="16" t="s">
        <v>257</v>
      </c>
      <c r="D306" s="15" t="s">
        <v>26</v>
      </c>
      <c r="E306" s="139">
        <v>104350</v>
      </c>
      <c r="F306" s="52"/>
    </row>
    <row r="307" spans="1:6" x14ac:dyDescent="0.25">
      <c r="A307" s="52"/>
      <c r="B307" s="214">
        <v>45856</v>
      </c>
      <c r="C307" s="16" t="s">
        <v>258</v>
      </c>
      <c r="D307" s="15" t="s">
        <v>32</v>
      </c>
      <c r="E307" s="139">
        <v>15732</v>
      </c>
      <c r="F307" s="52"/>
    </row>
    <row r="308" spans="1:6" x14ac:dyDescent="0.25">
      <c r="A308" s="52"/>
      <c r="B308" s="214">
        <v>45856</v>
      </c>
      <c r="C308" s="16" t="s">
        <v>259</v>
      </c>
      <c r="D308" s="15" t="s">
        <v>26</v>
      </c>
      <c r="E308" s="139">
        <v>269760</v>
      </c>
      <c r="F308" s="52"/>
    </row>
    <row r="309" spans="1:6" x14ac:dyDescent="0.25">
      <c r="A309" s="52"/>
      <c r="B309" s="214">
        <v>45856</v>
      </c>
      <c r="C309" s="16" t="s">
        <v>260</v>
      </c>
      <c r="D309" s="15" t="s">
        <v>31</v>
      </c>
      <c r="E309" s="139">
        <v>8289</v>
      </c>
      <c r="F309" s="52"/>
    </row>
    <row r="310" spans="1:6" x14ac:dyDescent="0.25">
      <c r="A310" s="52"/>
      <c r="B310" s="214">
        <v>45856</v>
      </c>
      <c r="C310" s="16" t="s">
        <v>261</v>
      </c>
      <c r="D310" s="15" t="s">
        <v>31</v>
      </c>
      <c r="E310" s="139">
        <v>14803</v>
      </c>
      <c r="F310" s="52"/>
    </row>
    <row r="311" spans="1:6" x14ac:dyDescent="0.25">
      <c r="A311" s="52"/>
      <c r="B311" s="214">
        <v>45856</v>
      </c>
      <c r="C311" s="16" t="s">
        <v>262</v>
      </c>
      <c r="D311" s="15" t="s">
        <v>57</v>
      </c>
      <c r="E311" s="139">
        <v>4220</v>
      </c>
      <c r="F311" s="52"/>
    </row>
    <row r="312" spans="1:6" x14ac:dyDescent="0.25">
      <c r="A312" s="52"/>
      <c r="B312" s="214">
        <v>45856</v>
      </c>
      <c r="C312" s="16" t="s">
        <v>263</v>
      </c>
      <c r="D312" s="15" t="s">
        <v>37</v>
      </c>
      <c r="E312" s="139">
        <v>81286.5</v>
      </c>
      <c r="F312" s="52"/>
    </row>
    <row r="313" spans="1:6" x14ac:dyDescent="0.25">
      <c r="A313" s="52"/>
      <c r="B313" s="214">
        <v>45856</v>
      </c>
      <c r="C313" s="16" t="s">
        <v>264</v>
      </c>
      <c r="D313" s="15" t="s">
        <v>34</v>
      </c>
      <c r="E313" s="139">
        <v>21259.18</v>
      </c>
      <c r="F313" s="52"/>
    </row>
    <row r="314" spans="1:6" x14ac:dyDescent="0.25">
      <c r="A314" s="52"/>
      <c r="B314" s="214">
        <v>45856</v>
      </c>
      <c r="C314" s="16" t="s">
        <v>265</v>
      </c>
      <c r="D314" s="15" t="s">
        <v>36</v>
      </c>
      <c r="E314" s="139">
        <v>89920</v>
      </c>
      <c r="F314" s="52"/>
    </row>
    <row r="315" spans="1:6" x14ac:dyDescent="0.25">
      <c r="A315" s="52"/>
      <c r="B315" s="214">
        <v>45859</v>
      </c>
      <c r="C315" s="16" t="s">
        <v>266</v>
      </c>
      <c r="D315" s="15" t="s">
        <v>32</v>
      </c>
      <c r="E315" s="139">
        <v>3405</v>
      </c>
      <c r="F315" s="52"/>
    </row>
    <row r="316" spans="1:6" x14ac:dyDescent="0.25">
      <c r="A316" s="52"/>
      <c r="B316" s="214">
        <v>45859</v>
      </c>
      <c r="C316" s="16" t="s">
        <v>267</v>
      </c>
      <c r="D316" s="15" t="s">
        <v>26</v>
      </c>
      <c r="E316" s="139">
        <v>62080</v>
      </c>
      <c r="F316" s="52"/>
    </row>
    <row r="317" spans="1:6" x14ac:dyDescent="0.25">
      <c r="A317" s="52"/>
      <c r="B317" s="214">
        <v>45859</v>
      </c>
      <c r="C317" s="16" t="s">
        <v>268</v>
      </c>
      <c r="D317" s="15" t="s">
        <v>26</v>
      </c>
      <c r="E317" s="139">
        <v>30466.67</v>
      </c>
      <c r="F317" s="52"/>
    </row>
    <row r="318" spans="1:6" x14ac:dyDescent="0.25">
      <c r="A318" s="52"/>
      <c r="B318" s="214">
        <v>45859</v>
      </c>
      <c r="C318" s="16" t="s">
        <v>269</v>
      </c>
      <c r="D318" s="15" t="s">
        <v>26</v>
      </c>
      <c r="E318" s="139">
        <v>50601.760000000002</v>
      </c>
      <c r="F318" s="52"/>
    </row>
    <row r="319" spans="1:6" x14ac:dyDescent="0.25">
      <c r="A319" s="52"/>
      <c r="B319" s="214">
        <v>45859</v>
      </c>
      <c r="C319" s="16" t="s">
        <v>270</v>
      </c>
      <c r="D319" s="15" t="s">
        <v>31</v>
      </c>
      <c r="E319" s="139">
        <v>8789205.6999999993</v>
      </c>
      <c r="F319" s="52"/>
    </row>
    <row r="320" spans="1:6" x14ac:dyDescent="0.25">
      <c r="A320" s="52"/>
      <c r="B320" s="214">
        <v>45859</v>
      </c>
      <c r="C320" s="16" t="s">
        <v>271</v>
      </c>
      <c r="D320" s="15" t="s">
        <v>33</v>
      </c>
      <c r="E320" s="139">
        <v>3113</v>
      </c>
      <c r="F320" s="52"/>
    </row>
    <row r="321" spans="1:6" x14ac:dyDescent="0.25">
      <c r="A321" s="52"/>
      <c r="B321" s="214">
        <v>45859</v>
      </c>
      <c r="C321" s="16" t="s">
        <v>272</v>
      </c>
      <c r="D321" s="15" t="s">
        <v>32</v>
      </c>
      <c r="E321" s="139">
        <v>2000</v>
      </c>
      <c r="F321" s="52"/>
    </row>
    <row r="322" spans="1:6" x14ac:dyDescent="0.25">
      <c r="A322" s="52"/>
      <c r="B322" s="214">
        <v>45859</v>
      </c>
      <c r="C322" s="16" t="s">
        <v>273</v>
      </c>
      <c r="D322" s="15" t="s">
        <v>31</v>
      </c>
      <c r="E322" s="139">
        <v>7440</v>
      </c>
      <c r="F322" s="52"/>
    </row>
    <row r="323" spans="1:6" x14ac:dyDescent="0.25">
      <c r="A323" s="52"/>
      <c r="B323" s="214">
        <v>45859</v>
      </c>
      <c r="C323" s="16" t="s">
        <v>274</v>
      </c>
      <c r="D323" s="15" t="s">
        <v>31</v>
      </c>
      <c r="E323" s="139">
        <v>13545</v>
      </c>
      <c r="F323" s="52"/>
    </row>
    <row r="324" spans="1:6" x14ac:dyDescent="0.25">
      <c r="A324" s="52"/>
      <c r="B324" s="214">
        <v>45859</v>
      </c>
      <c r="C324" s="16" t="s">
        <v>275</v>
      </c>
      <c r="D324" s="15" t="s">
        <v>31</v>
      </c>
      <c r="E324" s="139">
        <v>12795</v>
      </c>
      <c r="F324" s="52"/>
    </row>
    <row r="325" spans="1:6" x14ac:dyDescent="0.25">
      <c r="A325" s="52"/>
      <c r="B325" s="214">
        <v>45859</v>
      </c>
      <c r="C325" s="16" t="s">
        <v>276</v>
      </c>
      <c r="D325" s="15" t="s">
        <v>57</v>
      </c>
      <c r="E325" s="141">
        <v>775</v>
      </c>
      <c r="F325" s="52"/>
    </row>
    <row r="326" spans="1:6" x14ac:dyDescent="0.25">
      <c r="A326" s="52"/>
      <c r="B326" s="214">
        <v>45860</v>
      </c>
      <c r="C326" s="16" t="s">
        <v>277</v>
      </c>
      <c r="D326" s="15" t="s">
        <v>26</v>
      </c>
      <c r="E326" s="139">
        <v>61140</v>
      </c>
      <c r="F326" s="52"/>
    </row>
    <row r="327" spans="1:6" x14ac:dyDescent="0.25">
      <c r="A327" s="52"/>
      <c r="B327" s="214">
        <v>45860</v>
      </c>
      <c r="C327" s="16" t="s">
        <v>278</v>
      </c>
      <c r="D327" s="15" t="s">
        <v>26</v>
      </c>
      <c r="E327" s="139">
        <v>673800</v>
      </c>
      <c r="F327" s="52"/>
    </row>
    <row r="328" spans="1:6" x14ac:dyDescent="0.25">
      <c r="A328" s="52"/>
      <c r="B328" s="214">
        <v>45860</v>
      </c>
      <c r="C328" s="16" t="s">
        <v>279</v>
      </c>
      <c r="D328" s="15" t="s">
        <v>32</v>
      </c>
      <c r="E328" s="139">
        <v>1600</v>
      </c>
      <c r="F328" s="52"/>
    </row>
    <row r="329" spans="1:6" x14ac:dyDescent="0.25">
      <c r="A329" s="52"/>
      <c r="B329" s="214">
        <v>45860</v>
      </c>
      <c r="C329" s="16" t="s">
        <v>280</v>
      </c>
      <c r="D329" s="15" t="s">
        <v>34</v>
      </c>
      <c r="E329" s="139">
        <v>6875</v>
      </c>
      <c r="F329" s="52"/>
    </row>
    <row r="330" spans="1:6" x14ac:dyDescent="0.25">
      <c r="A330" s="52"/>
      <c r="B330" s="214">
        <v>45860</v>
      </c>
      <c r="C330" s="16" t="s">
        <v>281</v>
      </c>
      <c r="D330" s="15" t="s">
        <v>31</v>
      </c>
      <c r="E330" s="139">
        <v>8187</v>
      </c>
      <c r="F330" s="52"/>
    </row>
    <row r="331" spans="1:6" x14ac:dyDescent="0.25">
      <c r="A331" s="52"/>
      <c r="B331" s="214">
        <v>45860</v>
      </c>
      <c r="C331" s="16" t="s">
        <v>282</v>
      </c>
      <c r="D331" s="15" t="s">
        <v>31</v>
      </c>
      <c r="E331" s="139">
        <v>13421</v>
      </c>
      <c r="F331" s="52"/>
    </row>
    <row r="332" spans="1:6" x14ac:dyDescent="0.25">
      <c r="A332" s="52"/>
      <c r="B332" s="214">
        <v>45860</v>
      </c>
      <c r="C332" s="16" t="s">
        <v>283</v>
      </c>
      <c r="D332" s="15" t="s">
        <v>57</v>
      </c>
      <c r="E332" s="139">
        <v>12750</v>
      </c>
      <c r="F332" s="52"/>
    </row>
    <row r="333" spans="1:6" x14ac:dyDescent="0.25">
      <c r="A333" s="52"/>
      <c r="B333" s="214">
        <v>45860</v>
      </c>
      <c r="C333" s="16" t="s">
        <v>284</v>
      </c>
      <c r="D333" s="15" t="s">
        <v>26</v>
      </c>
      <c r="E333" s="139">
        <v>314720</v>
      </c>
      <c r="F333" s="52"/>
    </row>
    <row r="334" spans="1:6" x14ac:dyDescent="0.25">
      <c r="A334" s="52"/>
      <c r="B334" s="214">
        <v>45861</v>
      </c>
      <c r="C334" s="16" t="s">
        <v>285</v>
      </c>
      <c r="D334" s="15" t="s">
        <v>26</v>
      </c>
      <c r="E334" s="139">
        <v>132725</v>
      </c>
      <c r="F334" s="52"/>
    </row>
    <row r="335" spans="1:6" x14ac:dyDescent="0.25">
      <c r="A335" s="52"/>
      <c r="B335" s="214">
        <v>45861</v>
      </c>
      <c r="C335" s="16" t="s">
        <v>286</v>
      </c>
      <c r="D335" s="15" t="s">
        <v>26</v>
      </c>
      <c r="E335" s="139">
        <v>66278</v>
      </c>
      <c r="F335" s="52"/>
    </row>
    <row r="336" spans="1:6" x14ac:dyDescent="0.25">
      <c r="A336" s="52"/>
      <c r="B336" s="214">
        <v>45861</v>
      </c>
      <c r="C336" s="16" t="s">
        <v>287</v>
      </c>
      <c r="D336" s="15" t="s">
        <v>32</v>
      </c>
      <c r="E336" s="139">
        <v>5225</v>
      </c>
      <c r="F336" s="52"/>
    </row>
    <row r="337" spans="1:6" x14ac:dyDescent="0.25">
      <c r="A337" s="52"/>
      <c r="B337" s="214">
        <v>45861</v>
      </c>
      <c r="C337" s="16" t="s">
        <v>288</v>
      </c>
      <c r="D337" s="15" t="s">
        <v>26</v>
      </c>
      <c r="E337" s="139">
        <v>53450</v>
      </c>
      <c r="F337" s="52"/>
    </row>
    <row r="338" spans="1:6" x14ac:dyDescent="0.25">
      <c r="A338" s="52"/>
      <c r="B338" s="214">
        <v>45861</v>
      </c>
      <c r="C338" s="16" t="s">
        <v>289</v>
      </c>
      <c r="D338" s="15" t="s">
        <v>31</v>
      </c>
      <c r="E338" s="139">
        <v>16571</v>
      </c>
      <c r="F338" s="52"/>
    </row>
    <row r="339" spans="1:6" x14ac:dyDescent="0.25">
      <c r="A339" s="52"/>
      <c r="B339" s="214">
        <v>45861</v>
      </c>
      <c r="C339" s="16" t="s">
        <v>290</v>
      </c>
      <c r="D339" s="15" t="s">
        <v>31</v>
      </c>
      <c r="E339" s="139">
        <v>8935</v>
      </c>
      <c r="F339" s="52"/>
    </row>
    <row r="340" spans="1:6" x14ac:dyDescent="0.25">
      <c r="A340" s="52"/>
      <c r="B340" s="214">
        <v>45861</v>
      </c>
      <c r="C340" s="16" t="s">
        <v>291</v>
      </c>
      <c r="D340" s="15" t="s">
        <v>26</v>
      </c>
      <c r="E340" s="139">
        <v>42760</v>
      </c>
      <c r="F340" s="52"/>
    </row>
    <row r="341" spans="1:6" x14ac:dyDescent="0.25">
      <c r="A341" s="52"/>
      <c r="B341" s="214">
        <v>45861</v>
      </c>
      <c r="C341" s="16" t="s">
        <v>292</v>
      </c>
      <c r="D341" s="15" t="s">
        <v>57</v>
      </c>
      <c r="E341" s="139">
        <v>1785</v>
      </c>
      <c r="F341" s="52"/>
    </row>
    <row r="342" spans="1:6" x14ac:dyDescent="0.25">
      <c r="A342" s="52"/>
      <c r="B342" s="214">
        <v>45861</v>
      </c>
      <c r="C342" s="16" t="s">
        <v>293</v>
      </c>
      <c r="D342" s="15" t="s">
        <v>24</v>
      </c>
      <c r="E342" s="139">
        <v>5360</v>
      </c>
      <c r="F342" s="52"/>
    </row>
    <row r="343" spans="1:6" x14ac:dyDescent="0.25">
      <c r="A343" s="52"/>
      <c r="B343" s="214">
        <v>45862</v>
      </c>
      <c r="C343" s="16" t="s">
        <v>294</v>
      </c>
      <c r="D343" s="15" t="s">
        <v>26</v>
      </c>
      <c r="E343" s="139">
        <v>110535.65</v>
      </c>
      <c r="F343" s="52"/>
    </row>
    <row r="344" spans="1:6" x14ac:dyDescent="0.25">
      <c r="A344" s="52"/>
      <c r="B344" s="214">
        <v>45862</v>
      </c>
      <c r="C344" s="16" t="s">
        <v>295</v>
      </c>
      <c r="D344" s="15" t="s">
        <v>33</v>
      </c>
      <c r="E344" s="139">
        <v>6620</v>
      </c>
      <c r="F344" s="52"/>
    </row>
    <row r="345" spans="1:6" x14ac:dyDescent="0.25">
      <c r="A345" s="52"/>
      <c r="B345" s="214">
        <v>45862</v>
      </c>
      <c r="C345" s="16" t="s">
        <v>296</v>
      </c>
      <c r="D345" s="15" t="s">
        <v>26</v>
      </c>
      <c r="E345" s="139">
        <v>132556</v>
      </c>
      <c r="F345" s="52"/>
    </row>
    <row r="346" spans="1:6" x14ac:dyDescent="0.25">
      <c r="A346" s="52"/>
      <c r="B346" s="214">
        <v>45862</v>
      </c>
      <c r="C346" s="16" t="s">
        <v>297</v>
      </c>
      <c r="D346" s="15" t="s">
        <v>26</v>
      </c>
      <c r="E346" s="139">
        <v>53450</v>
      </c>
      <c r="F346" s="52"/>
    </row>
    <row r="347" spans="1:6" x14ac:dyDescent="0.25">
      <c r="A347" s="52"/>
      <c r="B347" s="214">
        <v>45862</v>
      </c>
      <c r="C347" s="16" t="s">
        <v>298</v>
      </c>
      <c r="D347" s="15" t="s">
        <v>32</v>
      </c>
      <c r="E347" s="139">
        <v>1425</v>
      </c>
      <c r="F347" s="52"/>
    </row>
    <row r="348" spans="1:6" x14ac:dyDescent="0.25">
      <c r="A348" s="52"/>
      <c r="B348" s="214">
        <v>45862</v>
      </c>
      <c r="C348" s="16" t="s">
        <v>299</v>
      </c>
      <c r="D348" s="15" t="s">
        <v>77</v>
      </c>
      <c r="E348" s="139">
        <v>12104.44</v>
      </c>
      <c r="F348" s="52"/>
    </row>
    <row r="349" spans="1:6" x14ac:dyDescent="0.25">
      <c r="A349" s="52"/>
      <c r="B349" s="214">
        <v>45862</v>
      </c>
      <c r="C349" s="16" t="s">
        <v>300</v>
      </c>
      <c r="D349" s="15" t="s">
        <v>36</v>
      </c>
      <c r="E349" s="139">
        <v>67440</v>
      </c>
      <c r="F349" s="52"/>
    </row>
    <row r="350" spans="1:6" x14ac:dyDescent="0.25">
      <c r="A350" s="52"/>
      <c r="B350" s="214">
        <v>45862</v>
      </c>
      <c r="C350" s="16" t="s">
        <v>301</v>
      </c>
      <c r="D350" s="15" t="s">
        <v>34</v>
      </c>
      <c r="E350" s="139">
        <v>6049</v>
      </c>
      <c r="F350" s="52"/>
    </row>
    <row r="351" spans="1:6" x14ac:dyDescent="0.25">
      <c r="A351" s="52"/>
      <c r="B351" s="214">
        <v>45862</v>
      </c>
      <c r="C351" s="15" t="s">
        <v>302</v>
      </c>
      <c r="D351" s="12" t="s">
        <v>34</v>
      </c>
      <c r="E351" s="141">
        <v>10</v>
      </c>
      <c r="F351" s="52"/>
    </row>
    <row r="352" spans="1:6" x14ac:dyDescent="0.25">
      <c r="A352" s="52"/>
      <c r="B352" s="214">
        <v>45862</v>
      </c>
      <c r="C352" s="16" t="s">
        <v>303</v>
      </c>
      <c r="D352" s="15" t="s">
        <v>31</v>
      </c>
      <c r="E352" s="139">
        <v>15400</v>
      </c>
      <c r="F352" s="52"/>
    </row>
    <row r="353" spans="1:6" x14ac:dyDescent="0.25">
      <c r="A353" s="52"/>
      <c r="B353" s="214">
        <v>45862</v>
      </c>
      <c r="C353" s="16" t="s">
        <v>70</v>
      </c>
      <c r="D353" s="15" t="s">
        <v>31</v>
      </c>
      <c r="E353" s="139">
        <v>8746</v>
      </c>
      <c r="F353" s="52"/>
    </row>
    <row r="354" spans="1:6" x14ac:dyDescent="0.25">
      <c r="A354" s="52"/>
      <c r="B354" s="214">
        <v>45862</v>
      </c>
      <c r="C354" s="16" t="s">
        <v>304</v>
      </c>
      <c r="D354" s="15" t="s">
        <v>57</v>
      </c>
      <c r="E354" s="139">
        <v>3865</v>
      </c>
      <c r="F354" s="52"/>
    </row>
    <row r="355" spans="1:6" ht="17.25" x14ac:dyDescent="0.3">
      <c r="A355" s="52"/>
      <c r="B355" s="214">
        <v>45862</v>
      </c>
      <c r="C355" s="37" t="s">
        <v>305</v>
      </c>
      <c r="D355" s="15" t="s">
        <v>57</v>
      </c>
      <c r="E355" s="141">
        <v>8</v>
      </c>
      <c r="F355" s="52"/>
    </row>
    <row r="356" spans="1:6" x14ac:dyDescent="0.25">
      <c r="A356" s="52"/>
      <c r="B356" s="214">
        <v>45863</v>
      </c>
      <c r="C356" s="16" t="s">
        <v>306</v>
      </c>
      <c r="D356" s="15" t="s">
        <v>26</v>
      </c>
      <c r="E356" s="139">
        <v>128280</v>
      </c>
      <c r="F356" s="52"/>
    </row>
    <row r="357" spans="1:6" x14ac:dyDescent="0.25">
      <c r="A357" s="52"/>
      <c r="B357" s="214">
        <v>45863</v>
      </c>
      <c r="C357" s="16" t="s">
        <v>307</v>
      </c>
      <c r="D357" s="15" t="s">
        <v>26</v>
      </c>
      <c r="E357" s="139">
        <v>92280</v>
      </c>
      <c r="F357" s="52"/>
    </row>
    <row r="358" spans="1:6" x14ac:dyDescent="0.25">
      <c r="A358" s="52"/>
      <c r="B358" s="214">
        <v>45863</v>
      </c>
      <c r="C358" s="16" t="s">
        <v>308</v>
      </c>
      <c r="D358" s="15" t="s">
        <v>32</v>
      </c>
      <c r="E358" s="139">
        <v>9374</v>
      </c>
      <c r="F358" s="52"/>
    </row>
    <row r="359" spans="1:6" x14ac:dyDescent="0.25">
      <c r="A359" s="52"/>
      <c r="B359" s="214">
        <v>45863</v>
      </c>
      <c r="C359" s="16" t="s">
        <v>309</v>
      </c>
      <c r="D359" s="15" t="s">
        <v>31</v>
      </c>
      <c r="E359" s="139">
        <v>15810</v>
      </c>
      <c r="F359" s="52"/>
    </row>
    <row r="360" spans="1:6" x14ac:dyDescent="0.25">
      <c r="A360" s="52"/>
      <c r="B360" s="214">
        <v>45863</v>
      </c>
      <c r="C360" s="16" t="s">
        <v>310</v>
      </c>
      <c r="D360" s="15" t="s">
        <v>31</v>
      </c>
      <c r="E360" s="139">
        <v>8365</v>
      </c>
      <c r="F360" s="52"/>
    </row>
    <row r="361" spans="1:6" x14ac:dyDescent="0.25">
      <c r="A361" s="52"/>
      <c r="B361" s="214">
        <v>45863</v>
      </c>
      <c r="C361" s="16" t="s">
        <v>311</v>
      </c>
      <c r="D361" s="15" t="s">
        <v>57</v>
      </c>
      <c r="E361" s="139">
        <v>2950</v>
      </c>
      <c r="F361" s="52"/>
    </row>
    <row r="362" spans="1:6" x14ac:dyDescent="0.25">
      <c r="A362" s="52"/>
      <c r="B362" s="214">
        <v>45863</v>
      </c>
      <c r="C362" s="16" t="s">
        <v>312</v>
      </c>
      <c r="D362" s="15" t="s">
        <v>34</v>
      </c>
      <c r="E362" s="139">
        <v>14756</v>
      </c>
      <c r="F362" s="52"/>
    </row>
    <row r="363" spans="1:6" x14ac:dyDescent="0.25">
      <c r="A363" s="52"/>
      <c r="B363" s="214">
        <v>45866</v>
      </c>
      <c r="C363" s="16" t="s">
        <v>313</v>
      </c>
      <c r="D363" s="15" t="s">
        <v>26</v>
      </c>
      <c r="E363" s="139">
        <v>67335</v>
      </c>
      <c r="F363" s="52"/>
    </row>
    <row r="364" spans="1:6" x14ac:dyDescent="0.25">
      <c r="A364" s="52"/>
      <c r="B364" s="214">
        <v>45866</v>
      </c>
      <c r="C364" s="16" t="s">
        <v>314</v>
      </c>
      <c r="D364" s="15" t="s">
        <v>32</v>
      </c>
      <c r="E364" s="139">
        <v>11816</v>
      </c>
      <c r="F364" s="52"/>
    </row>
    <row r="365" spans="1:6" x14ac:dyDescent="0.25">
      <c r="A365" s="52"/>
      <c r="B365" s="214">
        <v>45866</v>
      </c>
      <c r="C365" s="16" t="s">
        <v>315</v>
      </c>
      <c r="D365" s="15" t="s">
        <v>26</v>
      </c>
      <c r="E365" s="139">
        <v>18519.38</v>
      </c>
      <c r="F365" s="52"/>
    </row>
    <row r="366" spans="1:6" x14ac:dyDescent="0.25">
      <c r="A366" s="52"/>
      <c r="B366" s="214">
        <v>45866</v>
      </c>
      <c r="C366" s="16" t="s">
        <v>316</v>
      </c>
      <c r="D366" s="15" t="s">
        <v>31</v>
      </c>
      <c r="E366" s="139">
        <v>16589071.939999999</v>
      </c>
      <c r="F366" s="52"/>
    </row>
    <row r="367" spans="1:6" x14ac:dyDescent="0.25">
      <c r="A367" s="52"/>
      <c r="B367" s="214">
        <v>45866</v>
      </c>
      <c r="C367" s="16" t="s">
        <v>317</v>
      </c>
      <c r="D367" s="15" t="s">
        <v>32</v>
      </c>
      <c r="E367" s="139">
        <v>1075</v>
      </c>
      <c r="F367" s="52"/>
    </row>
    <row r="368" spans="1:6" x14ac:dyDescent="0.25">
      <c r="A368" s="52"/>
      <c r="B368" s="214">
        <v>45866</v>
      </c>
      <c r="C368" s="16" t="s">
        <v>318</v>
      </c>
      <c r="D368" s="15" t="s">
        <v>31</v>
      </c>
      <c r="E368" s="139">
        <v>11256</v>
      </c>
      <c r="F368" s="52"/>
    </row>
    <row r="369" spans="1:6" x14ac:dyDescent="0.25">
      <c r="A369" s="52"/>
      <c r="B369" s="214">
        <v>45866</v>
      </c>
      <c r="C369" s="16" t="s">
        <v>319</v>
      </c>
      <c r="D369" s="15" t="s">
        <v>31</v>
      </c>
      <c r="E369" s="139">
        <v>11255</v>
      </c>
      <c r="F369" s="52"/>
    </row>
    <row r="370" spans="1:6" x14ac:dyDescent="0.25">
      <c r="A370" s="52"/>
      <c r="B370" s="214">
        <v>45866</v>
      </c>
      <c r="C370" s="16" t="s">
        <v>320</v>
      </c>
      <c r="D370" s="15" t="s">
        <v>31</v>
      </c>
      <c r="E370" s="139">
        <v>7935</v>
      </c>
      <c r="F370" s="52"/>
    </row>
    <row r="371" spans="1:6" x14ac:dyDescent="0.25">
      <c r="A371" s="52"/>
      <c r="B371" s="214">
        <v>45866</v>
      </c>
      <c r="C371" s="16" t="s">
        <v>321</v>
      </c>
      <c r="D371" s="15" t="s">
        <v>32</v>
      </c>
      <c r="E371" s="139">
        <v>241300</v>
      </c>
      <c r="F371" s="52"/>
    </row>
    <row r="372" spans="1:6" x14ac:dyDescent="0.25">
      <c r="A372" s="52"/>
      <c r="B372" s="214">
        <v>45866</v>
      </c>
      <c r="C372" s="16" t="s">
        <v>322</v>
      </c>
      <c r="D372" s="15" t="s">
        <v>57</v>
      </c>
      <c r="E372" s="141">
        <v>250</v>
      </c>
      <c r="F372" s="52"/>
    </row>
    <row r="373" spans="1:6" x14ac:dyDescent="0.25">
      <c r="A373" s="52"/>
      <c r="B373" s="214">
        <v>45867</v>
      </c>
      <c r="C373" s="16" t="s">
        <v>323</v>
      </c>
      <c r="D373" s="15" t="s">
        <v>26</v>
      </c>
      <c r="E373" s="139">
        <v>62045</v>
      </c>
      <c r="F373" s="52"/>
    </row>
    <row r="374" spans="1:6" x14ac:dyDescent="0.25">
      <c r="A374" s="52"/>
      <c r="B374" s="214">
        <v>45867</v>
      </c>
      <c r="C374" s="16" t="s">
        <v>324</v>
      </c>
      <c r="D374" s="15" t="s">
        <v>26</v>
      </c>
      <c r="E374" s="139">
        <v>5333</v>
      </c>
      <c r="F374" s="52"/>
    </row>
    <row r="375" spans="1:6" x14ac:dyDescent="0.25">
      <c r="A375" s="52"/>
      <c r="B375" s="214">
        <v>45867</v>
      </c>
      <c r="C375" s="16" t="s">
        <v>325</v>
      </c>
      <c r="D375" s="15" t="s">
        <v>32</v>
      </c>
      <c r="E375" s="139">
        <v>3800</v>
      </c>
      <c r="F375" s="52"/>
    </row>
    <row r="376" spans="1:6" x14ac:dyDescent="0.25">
      <c r="A376" s="52"/>
      <c r="B376" s="214">
        <v>45867</v>
      </c>
      <c r="C376" s="16" t="s">
        <v>326</v>
      </c>
      <c r="D376" s="15" t="s">
        <v>37</v>
      </c>
      <c r="E376" s="139">
        <v>48400</v>
      </c>
      <c r="F376" s="52"/>
    </row>
    <row r="377" spans="1:6" x14ac:dyDescent="0.25">
      <c r="A377" s="52"/>
      <c r="B377" s="214">
        <v>45867</v>
      </c>
      <c r="C377" s="16" t="s">
        <v>327</v>
      </c>
      <c r="D377" s="15" t="s">
        <v>37</v>
      </c>
      <c r="E377" s="141">
        <v>20</v>
      </c>
      <c r="F377" s="52"/>
    </row>
    <row r="378" spans="1:6" x14ac:dyDescent="0.25">
      <c r="A378" s="52"/>
      <c r="B378" s="214">
        <v>45867</v>
      </c>
      <c r="C378" s="16" t="s">
        <v>328</v>
      </c>
      <c r="D378" s="15" t="s">
        <v>57</v>
      </c>
      <c r="E378" s="139">
        <v>4200</v>
      </c>
      <c r="F378" s="52"/>
    </row>
    <row r="379" spans="1:6" x14ac:dyDescent="0.25">
      <c r="A379" s="52"/>
      <c r="B379" s="214">
        <v>45867</v>
      </c>
      <c r="C379" s="16" t="s">
        <v>329</v>
      </c>
      <c r="D379" s="15" t="s">
        <v>31</v>
      </c>
      <c r="E379" s="139">
        <v>13010</v>
      </c>
      <c r="F379" s="52"/>
    </row>
    <row r="380" spans="1:6" x14ac:dyDescent="0.25">
      <c r="A380" s="52"/>
      <c r="B380" s="214">
        <v>45867</v>
      </c>
      <c r="C380" s="16" t="s">
        <v>330</v>
      </c>
      <c r="D380" s="15" t="s">
        <v>31</v>
      </c>
      <c r="E380" s="139">
        <v>8770</v>
      </c>
      <c r="F380" s="52"/>
    </row>
    <row r="381" spans="1:6" x14ac:dyDescent="0.25">
      <c r="A381" s="52"/>
      <c r="B381" s="214">
        <v>45867</v>
      </c>
      <c r="C381" s="16" t="s">
        <v>331</v>
      </c>
      <c r="D381" s="15" t="s">
        <v>37</v>
      </c>
      <c r="E381" s="139">
        <v>40858.699999999997</v>
      </c>
      <c r="F381" s="52"/>
    </row>
    <row r="382" spans="1:6" x14ac:dyDescent="0.25">
      <c r="A382" s="52"/>
      <c r="B382" s="214">
        <v>45867</v>
      </c>
      <c r="C382" s="16" t="s">
        <v>332</v>
      </c>
      <c r="D382" s="15" t="s">
        <v>57</v>
      </c>
      <c r="E382" s="139">
        <v>8959.75</v>
      </c>
      <c r="F382" s="52"/>
    </row>
    <row r="383" spans="1:6" x14ac:dyDescent="0.25">
      <c r="A383" s="52"/>
      <c r="B383" s="214">
        <v>45868</v>
      </c>
      <c r="C383" s="16" t="s">
        <v>333</v>
      </c>
      <c r="D383" s="15" t="s">
        <v>57</v>
      </c>
      <c r="E383" s="141">
        <v>600</v>
      </c>
      <c r="F383" s="52"/>
    </row>
    <row r="384" spans="1:6" x14ac:dyDescent="0.25">
      <c r="A384" s="52"/>
      <c r="B384" s="214">
        <v>45868</v>
      </c>
      <c r="C384" s="16" t="s">
        <v>334</v>
      </c>
      <c r="D384" s="15" t="s">
        <v>26</v>
      </c>
      <c r="E384" s="139">
        <v>317051.89</v>
      </c>
      <c r="F384" s="52"/>
    </row>
    <row r="385" spans="1:6" x14ac:dyDescent="0.25">
      <c r="A385" s="52"/>
      <c r="B385" s="214">
        <v>45868</v>
      </c>
      <c r="C385" s="16" t="s">
        <v>335</v>
      </c>
      <c r="D385" s="15" t="s">
        <v>32</v>
      </c>
      <c r="E385" s="139">
        <v>9667.82</v>
      </c>
      <c r="F385" s="52"/>
    </row>
    <row r="386" spans="1:6" x14ac:dyDescent="0.25">
      <c r="A386" s="52"/>
      <c r="B386" s="214">
        <v>45868</v>
      </c>
      <c r="C386" s="16" t="s">
        <v>336</v>
      </c>
      <c r="D386" s="15" t="s">
        <v>34</v>
      </c>
      <c r="E386" s="139">
        <v>12646</v>
      </c>
      <c r="F386" s="52"/>
    </row>
    <row r="387" spans="1:6" x14ac:dyDescent="0.25">
      <c r="A387" s="52"/>
      <c r="B387" s="214">
        <v>45868</v>
      </c>
      <c r="C387" s="16" t="s">
        <v>337</v>
      </c>
      <c r="D387" s="15" t="s">
        <v>31</v>
      </c>
      <c r="E387" s="139">
        <v>15175</v>
      </c>
      <c r="F387" s="52"/>
    </row>
    <row r="388" spans="1:6" x14ac:dyDescent="0.25">
      <c r="A388" s="52"/>
      <c r="B388" s="214">
        <v>45868</v>
      </c>
      <c r="C388" s="16" t="s">
        <v>338</v>
      </c>
      <c r="D388" s="15" t="s">
        <v>31</v>
      </c>
      <c r="E388" s="139">
        <v>9355</v>
      </c>
      <c r="F388" s="52"/>
    </row>
    <row r="389" spans="1:6" x14ac:dyDescent="0.25">
      <c r="A389" s="52"/>
      <c r="B389" s="214">
        <v>45868</v>
      </c>
      <c r="C389" s="16" t="s">
        <v>339</v>
      </c>
      <c r="D389" s="15" t="s">
        <v>24</v>
      </c>
      <c r="E389" s="139">
        <v>11164</v>
      </c>
      <c r="F389" s="52"/>
    </row>
    <row r="390" spans="1:6" x14ac:dyDescent="0.25">
      <c r="A390" s="52"/>
      <c r="B390" s="214">
        <v>45868</v>
      </c>
      <c r="C390" s="16" t="s">
        <v>340</v>
      </c>
      <c r="D390" s="15" t="s">
        <v>57</v>
      </c>
      <c r="E390" s="141">
        <v>36</v>
      </c>
      <c r="F390" s="52"/>
    </row>
    <row r="391" spans="1:6" x14ac:dyDescent="0.25">
      <c r="A391" s="52"/>
      <c r="B391" s="214">
        <v>45869</v>
      </c>
      <c r="C391" s="16" t="s">
        <v>341</v>
      </c>
      <c r="D391" s="15" t="s">
        <v>26</v>
      </c>
      <c r="E391" s="139">
        <v>327288.33</v>
      </c>
      <c r="F391" s="52"/>
    </row>
    <row r="392" spans="1:6" x14ac:dyDescent="0.25">
      <c r="A392" s="52"/>
      <c r="B392" s="214">
        <v>45869</v>
      </c>
      <c r="C392" s="16" t="s">
        <v>342</v>
      </c>
      <c r="D392" s="15" t="s">
        <v>26</v>
      </c>
      <c r="E392" s="139">
        <v>154012.13</v>
      </c>
      <c r="F392" s="52"/>
    </row>
    <row r="393" spans="1:6" x14ac:dyDescent="0.25">
      <c r="A393" s="52"/>
      <c r="B393" s="214">
        <v>45869</v>
      </c>
      <c r="C393" s="16" t="s">
        <v>343</v>
      </c>
      <c r="D393" s="15" t="s">
        <v>26</v>
      </c>
      <c r="E393" s="139">
        <v>42267.9</v>
      </c>
      <c r="F393" s="52"/>
    </row>
    <row r="394" spans="1:6" x14ac:dyDescent="0.25">
      <c r="A394" s="52"/>
      <c r="B394" s="214">
        <v>45869</v>
      </c>
      <c r="C394" s="16" t="s">
        <v>344</v>
      </c>
      <c r="D394" s="15" t="s">
        <v>26</v>
      </c>
      <c r="E394" s="139">
        <v>50709.5</v>
      </c>
      <c r="F394" s="52"/>
    </row>
    <row r="395" spans="1:6" x14ac:dyDescent="0.25">
      <c r="A395" s="52"/>
      <c r="B395" s="214">
        <v>45869</v>
      </c>
      <c r="C395" s="16" t="s">
        <v>345</v>
      </c>
      <c r="D395" s="15" t="s">
        <v>32</v>
      </c>
      <c r="E395" s="141">
        <v>100</v>
      </c>
      <c r="F395" s="52"/>
    </row>
    <row r="396" spans="1:6" x14ac:dyDescent="0.25">
      <c r="A396" s="52"/>
      <c r="B396" s="214">
        <v>45869</v>
      </c>
      <c r="C396" s="16" t="s">
        <v>346</v>
      </c>
      <c r="D396" s="15" t="s">
        <v>32</v>
      </c>
      <c r="E396" s="139">
        <v>250748.49</v>
      </c>
      <c r="F396" s="52"/>
    </row>
    <row r="397" spans="1:6" x14ac:dyDescent="0.25">
      <c r="A397" s="52"/>
      <c r="B397" s="214">
        <v>45869</v>
      </c>
      <c r="C397" s="16" t="s">
        <v>347</v>
      </c>
      <c r="D397" s="15" t="s">
        <v>31</v>
      </c>
      <c r="E397" s="139">
        <v>1000</v>
      </c>
      <c r="F397" s="52"/>
    </row>
    <row r="398" spans="1:6" x14ac:dyDescent="0.25">
      <c r="A398" s="52"/>
      <c r="B398" s="214">
        <v>45869</v>
      </c>
      <c r="C398" s="16" t="s">
        <v>348</v>
      </c>
      <c r="D398" s="15" t="s">
        <v>31</v>
      </c>
      <c r="E398" s="139">
        <v>1000</v>
      </c>
      <c r="F398" s="52"/>
    </row>
    <row r="399" spans="1:6" x14ac:dyDescent="0.25">
      <c r="A399" s="52"/>
      <c r="B399" s="214">
        <v>45869</v>
      </c>
      <c r="C399" s="16" t="s">
        <v>349</v>
      </c>
      <c r="D399" s="15" t="s">
        <v>31</v>
      </c>
      <c r="E399" s="139">
        <v>8708</v>
      </c>
      <c r="F399" s="52"/>
    </row>
    <row r="400" spans="1:6" x14ac:dyDescent="0.25">
      <c r="A400" s="52"/>
      <c r="B400" s="214">
        <v>45869</v>
      </c>
      <c r="C400" s="16" t="s">
        <v>350</v>
      </c>
      <c r="D400" s="15" t="s">
        <v>31</v>
      </c>
      <c r="E400" s="139">
        <v>14454</v>
      </c>
      <c r="F400" s="52"/>
    </row>
    <row r="401" spans="1:6" x14ac:dyDescent="0.25">
      <c r="A401" s="52"/>
      <c r="B401" s="214">
        <v>45869</v>
      </c>
      <c r="C401" s="16" t="s">
        <v>351</v>
      </c>
      <c r="D401" s="15" t="s">
        <v>31</v>
      </c>
      <c r="E401" s="139">
        <v>12250</v>
      </c>
      <c r="F401" s="52"/>
    </row>
    <row r="402" spans="1:6" x14ac:dyDescent="0.25">
      <c r="A402" s="52"/>
      <c r="B402" s="214">
        <v>45869</v>
      </c>
      <c r="C402" s="16" t="s">
        <v>352</v>
      </c>
      <c r="D402" s="15" t="s">
        <v>57</v>
      </c>
      <c r="E402" s="139">
        <v>1014</v>
      </c>
      <c r="F402" s="52"/>
    </row>
    <row r="403" spans="1:6" x14ac:dyDescent="0.25">
      <c r="A403" s="52"/>
      <c r="B403" s="214">
        <v>45869</v>
      </c>
      <c r="C403" s="16" t="s">
        <v>353</v>
      </c>
      <c r="D403" s="15" t="s">
        <v>57</v>
      </c>
      <c r="E403" s="139">
        <v>9160</v>
      </c>
      <c r="F403" s="52"/>
    </row>
    <row r="404" spans="1:6" x14ac:dyDescent="0.25">
      <c r="A404" s="52"/>
      <c r="B404" s="214">
        <v>45869</v>
      </c>
      <c r="C404" s="16" t="s">
        <v>354</v>
      </c>
      <c r="D404" s="15" t="s">
        <v>26</v>
      </c>
      <c r="E404" s="139">
        <v>3995</v>
      </c>
      <c r="F404" s="52"/>
    </row>
    <row r="405" spans="1:6" ht="16.5" thickBot="1" x14ac:dyDescent="0.3">
      <c r="A405" s="52"/>
      <c r="B405" s="144"/>
      <c r="C405" s="144"/>
      <c r="D405" s="220" t="s">
        <v>4</v>
      </c>
      <c r="E405" s="145">
        <v>79976963.790000007</v>
      </c>
      <c r="F405" s="52"/>
    </row>
    <row r="406" spans="1:6" ht="16.5" thickTop="1" x14ac:dyDescent="0.25">
      <c r="A406" s="52"/>
      <c r="B406" s="144"/>
      <c r="C406" s="144"/>
      <c r="D406" s="221"/>
      <c r="E406" s="144"/>
      <c r="F406" s="52"/>
    </row>
    <row r="407" spans="1:6" ht="16.5" thickBot="1" x14ac:dyDescent="0.3">
      <c r="A407" s="52"/>
      <c r="B407" s="169" t="s">
        <v>38</v>
      </c>
      <c r="C407" s="169"/>
      <c r="D407" s="169"/>
      <c r="E407" s="169"/>
      <c r="F407" s="52"/>
    </row>
    <row r="408" spans="1:6" ht="16.5" thickBot="1" x14ac:dyDescent="0.3">
      <c r="A408" s="52"/>
      <c r="B408" s="146" t="s">
        <v>2</v>
      </c>
      <c r="C408" s="91" t="s">
        <v>1</v>
      </c>
      <c r="D408" s="134" t="s">
        <v>8</v>
      </c>
      <c r="E408" s="147" t="s">
        <v>9</v>
      </c>
      <c r="F408" s="52"/>
    </row>
    <row r="409" spans="1:6" x14ac:dyDescent="0.25">
      <c r="A409" s="52"/>
      <c r="B409" s="79">
        <v>45839</v>
      </c>
      <c r="C409" s="162">
        <v>202250076280058</v>
      </c>
      <c r="D409" s="195" t="s">
        <v>59</v>
      </c>
      <c r="E409" s="222">
        <v>957</v>
      </c>
      <c r="F409" s="52"/>
    </row>
    <row r="410" spans="1:6" x14ac:dyDescent="0.25">
      <c r="A410" s="52"/>
      <c r="B410" s="79">
        <v>45840</v>
      </c>
      <c r="C410" s="162">
        <v>202250076387340</v>
      </c>
      <c r="D410" s="196"/>
      <c r="E410" s="137">
        <v>1125</v>
      </c>
      <c r="F410" s="52"/>
    </row>
    <row r="411" spans="1:6" x14ac:dyDescent="0.25">
      <c r="A411" s="52"/>
      <c r="B411" s="83">
        <v>45841</v>
      </c>
      <c r="C411" s="162">
        <v>202250076470735</v>
      </c>
      <c r="D411" s="196"/>
      <c r="E411" s="148">
        <v>10741.3</v>
      </c>
      <c r="F411" s="52"/>
    </row>
    <row r="412" spans="1:6" x14ac:dyDescent="0.25">
      <c r="A412" s="52"/>
      <c r="B412" s="38">
        <v>45841</v>
      </c>
      <c r="C412" s="163">
        <v>202250076470731</v>
      </c>
      <c r="D412" s="196"/>
      <c r="E412" s="148">
        <v>10741.3</v>
      </c>
      <c r="F412" s="52"/>
    </row>
    <row r="413" spans="1:6" x14ac:dyDescent="0.25">
      <c r="A413" s="52"/>
      <c r="B413" s="38">
        <v>45841</v>
      </c>
      <c r="C413" s="163">
        <v>202250076518364</v>
      </c>
      <c r="D413" s="196"/>
      <c r="E413" s="149">
        <v>975</v>
      </c>
      <c r="F413" s="52"/>
    </row>
    <row r="414" spans="1:6" x14ac:dyDescent="0.25">
      <c r="A414" s="52"/>
      <c r="B414" s="38">
        <v>45842</v>
      </c>
      <c r="C414" s="163">
        <v>202250076620701</v>
      </c>
      <c r="D414" s="196"/>
      <c r="E414" s="148">
        <v>22480</v>
      </c>
      <c r="F414" s="52"/>
    </row>
    <row r="415" spans="1:6" x14ac:dyDescent="0.25">
      <c r="A415" s="52"/>
      <c r="B415" s="38">
        <v>45845</v>
      </c>
      <c r="C415" s="163">
        <v>202250076678684</v>
      </c>
      <c r="D415" s="196"/>
      <c r="E415" s="148">
        <v>2698.07</v>
      </c>
      <c r="F415" s="52"/>
    </row>
    <row r="416" spans="1:6" x14ac:dyDescent="0.25">
      <c r="A416" s="52"/>
      <c r="B416" s="38">
        <v>45845</v>
      </c>
      <c r="C416" s="163">
        <v>202250076783383</v>
      </c>
      <c r="D416" s="196"/>
      <c r="E416" s="148">
        <v>21148</v>
      </c>
      <c r="F416" s="52"/>
    </row>
    <row r="417" spans="1:6" x14ac:dyDescent="0.25">
      <c r="A417" s="52"/>
      <c r="B417" s="38">
        <v>45846</v>
      </c>
      <c r="C417" s="163">
        <v>202250076875151</v>
      </c>
      <c r="D417" s="196"/>
      <c r="E417" s="148">
        <v>2257.5</v>
      </c>
      <c r="F417" s="52"/>
    </row>
    <row r="418" spans="1:6" x14ac:dyDescent="0.25">
      <c r="A418" s="52"/>
      <c r="B418" s="38">
        <v>45846</v>
      </c>
      <c r="C418" s="163">
        <v>202250076877932</v>
      </c>
      <c r="D418" s="196"/>
      <c r="E418" s="148">
        <v>2070</v>
      </c>
      <c r="F418" s="52"/>
    </row>
    <row r="419" spans="1:6" x14ac:dyDescent="0.25">
      <c r="A419" s="52"/>
      <c r="B419" s="38">
        <v>45846</v>
      </c>
      <c r="C419" s="163">
        <v>202250076878125</v>
      </c>
      <c r="D419" s="196"/>
      <c r="E419" s="148">
        <v>2070.3000000000002</v>
      </c>
      <c r="F419" s="52"/>
    </row>
    <row r="420" spans="1:6" x14ac:dyDescent="0.25">
      <c r="A420" s="52"/>
      <c r="B420" s="38">
        <v>45848</v>
      </c>
      <c r="C420" s="163">
        <v>202250076998079</v>
      </c>
      <c r="D420" s="196"/>
      <c r="E420" s="148">
        <v>1170</v>
      </c>
      <c r="F420" s="52"/>
    </row>
    <row r="421" spans="1:6" x14ac:dyDescent="0.25">
      <c r="A421" s="52"/>
      <c r="B421" s="38">
        <v>45849</v>
      </c>
      <c r="C421" s="163">
        <v>202250077137271</v>
      </c>
      <c r="D421" s="196"/>
      <c r="E421" s="148">
        <v>252331.2</v>
      </c>
      <c r="F421" s="52"/>
    </row>
    <row r="422" spans="1:6" x14ac:dyDescent="0.25">
      <c r="A422" s="52"/>
      <c r="B422" s="38">
        <v>45852</v>
      </c>
      <c r="C422" s="163">
        <v>202250077166009</v>
      </c>
      <c r="D422" s="196"/>
      <c r="E422" s="148">
        <v>2405</v>
      </c>
      <c r="F422" s="52"/>
    </row>
    <row r="423" spans="1:6" x14ac:dyDescent="0.25">
      <c r="A423" s="52"/>
      <c r="B423" s="38">
        <v>45854</v>
      </c>
      <c r="C423" s="163">
        <v>202250077537093</v>
      </c>
      <c r="D423" s="196"/>
      <c r="E423" s="148">
        <v>2105</v>
      </c>
      <c r="F423" s="52"/>
    </row>
    <row r="424" spans="1:6" x14ac:dyDescent="0.25">
      <c r="A424" s="52"/>
      <c r="B424" s="38">
        <v>45855</v>
      </c>
      <c r="C424" s="163">
        <v>202250077614104</v>
      </c>
      <c r="D424" s="196"/>
      <c r="E424" s="148">
        <v>12020657.18</v>
      </c>
      <c r="F424" s="52"/>
    </row>
    <row r="425" spans="1:6" x14ac:dyDescent="0.25">
      <c r="A425" s="52"/>
      <c r="B425" s="38">
        <v>45856</v>
      </c>
      <c r="C425" s="163">
        <v>202250077761122</v>
      </c>
      <c r="D425" s="196"/>
      <c r="E425" s="148">
        <v>2409</v>
      </c>
      <c r="F425" s="52"/>
    </row>
    <row r="426" spans="1:6" x14ac:dyDescent="0.25">
      <c r="A426" s="52"/>
      <c r="B426" s="38">
        <v>45860</v>
      </c>
      <c r="C426" s="163">
        <v>202250078029556</v>
      </c>
      <c r="D426" s="196"/>
      <c r="E426" s="148">
        <v>78680</v>
      </c>
      <c r="F426" s="52"/>
    </row>
    <row r="427" spans="1:6" x14ac:dyDescent="0.25">
      <c r="A427" s="52"/>
      <c r="B427" s="38">
        <v>45868</v>
      </c>
      <c r="C427" s="163">
        <v>202250078613228</v>
      </c>
      <c r="D427" s="196"/>
      <c r="E427" s="148">
        <v>2429.1999999999998</v>
      </c>
      <c r="F427" s="52"/>
    </row>
    <row r="428" spans="1:6" x14ac:dyDescent="0.25">
      <c r="A428" s="52"/>
      <c r="B428" s="38">
        <v>45869</v>
      </c>
      <c r="C428" s="163">
        <v>202250078780850</v>
      </c>
      <c r="D428" s="196"/>
      <c r="E428" s="148">
        <v>128850</v>
      </c>
      <c r="F428" s="52"/>
    </row>
    <row r="429" spans="1:6" ht="16.5" thickBot="1" x14ac:dyDescent="0.3">
      <c r="A429" s="52"/>
      <c r="B429" s="144"/>
      <c r="C429" s="144"/>
      <c r="D429" s="220" t="s">
        <v>4</v>
      </c>
      <c r="E429" s="150">
        <v>12568300.050000001</v>
      </c>
      <c r="F429" s="52"/>
    </row>
    <row r="430" spans="1:6" ht="16.5" thickTop="1" x14ac:dyDescent="0.25">
      <c r="A430" s="52"/>
      <c r="B430" s="144"/>
      <c r="C430" s="144"/>
      <c r="D430" s="221"/>
      <c r="E430" s="144"/>
      <c r="F430" s="52"/>
    </row>
    <row r="431" spans="1:6" ht="15.75" x14ac:dyDescent="0.25">
      <c r="A431" s="52"/>
      <c r="B431" s="144"/>
      <c r="C431" s="144"/>
      <c r="D431" s="221"/>
      <c r="E431" s="144"/>
      <c r="F431" s="52"/>
    </row>
    <row r="432" spans="1:6" ht="16.5" thickBot="1" x14ac:dyDescent="0.3">
      <c r="A432" s="52"/>
      <c r="B432" s="197" t="s">
        <v>39</v>
      </c>
      <c r="C432" s="197"/>
      <c r="D432" s="197"/>
      <c r="E432" s="197"/>
      <c r="F432" s="52"/>
    </row>
    <row r="433" spans="1:6" ht="16.5" thickBot="1" x14ac:dyDescent="0.3">
      <c r="A433" s="52"/>
      <c r="B433" s="78" t="s">
        <v>2</v>
      </c>
      <c r="C433" s="91" t="s">
        <v>1</v>
      </c>
      <c r="D433" s="91" t="s">
        <v>8</v>
      </c>
      <c r="E433" s="135" t="s">
        <v>9</v>
      </c>
      <c r="F433" s="52"/>
    </row>
    <row r="434" spans="1:6" x14ac:dyDescent="0.25">
      <c r="A434" s="52"/>
      <c r="B434" s="140">
        <v>45839</v>
      </c>
      <c r="C434" s="164">
        <v>4524000035927</v>
      </c>
      <c r="D434" s="198" t="s">
        <v>53</v>
      </c>
      <c r="E434" s="139">
        <v>9238199.0700000003</v>
      </c>
      <c r="F434" s="52"/>
    </row>
    <row r="435" spans="1:6" x14ac:dyDescent="0.25">
      <c r="A435" s="52"/>
      <c r="B435" s="140">
        <v>45839</v>
      </c>
      <c r="C435" s="164">
        <v>4524000035928</v>
      </c>
      <c r="D435" s="199"/>
      <c r="E435" s="139">
        <v>27640.97</v>
      </c>
      <c r="F435" s="52"/>
    </row>
    <row r="436" spans="1:6" x14ac:dyDescent="0.25">
      <c r="A436" s="52"/>
      <c r="B436" s="140">
        <v>45839</v>
      </c>
      <c r="C436" s="164">
        <v>4524000034833</v>
      </c>
      <c r="D436" s="199"/>
      <c r="E436" s="139">
        <v>404929.42</v>
      </c>
      <c r="F436" s="52"/>
    </row>
    <row r="437" spans="1:6" x14ac:dyDescent="0.25">
      <c r="A437" s="52"/>
      <c r="B437" s="140">
        <v>45839</v>
      </c>
      <c r="C437" s="164">
        <v>4524000038127</v>
      </c>
      <c r="D437" s="199"/>
      <c r="E437" s="139">
        <v>8233</v>
      </c>
      <c r="F437" s="52"/>
    </row>
    <row r="438" spans="1:6" x14ac:dyDescent="0.25">
      <c r="A438" s="52"/>
      <c r="B438" s="140">
        <v>45839</v>
      </c>
      <c r="C438" s="164">
        <v>4524000038128</v>
      </c>
      <c r="D438" s="199"/>
      <c r="E438" s="139">
        <v>12958</v>
      </c>
      <c r="F438" s="52"/>
    </row>
    <row r="439" spans="1:6" x14ac:dyDescent="0.25">
      <c r="A439" s="52"/>
      <c r="B439" s="140">
        <v>45839</v>
      </c>
      <c r="C439" s="164">
        <v>4524000051184</v>
      </c>
      <c r="D439" s="199"/>
      <c r="E439" s="151">
        <v>111997.8</v>
      </c>
      <c r="F439" s="52"/>
    </row>
    <row r="440" spans="1:6" x14ac:dyDescent="0.25">
      <c r="A440" s="52"/>
      <c r="B440" s="140">
        <v>45839</v>
      </c>
      <c r="C440" s="164">
        <v>4524000054378</v>
      </c>
      <c r="D440" s="199"/>
      <c r="E440" s="151">
        <v>325960</v>
      </c>
      <c r="F440" s="52"/>
    </row>
    <row r="441" spans="1:6" x14ac:dyDescent="0.25">
      <c r="A441" s="52"/>
      <c r="B441" s="136">
        <v>45840</v>
      </c>
      <c r="C441" s="228">
        <v>4524000054894</v>
      </c>
      <c r="D441" s="199"/>
      <c r="E441" s="151">
        <v>62857.2</v>
      </c>
      <c r="F441" s="52"/>
    </row>
    <row r="442" spans="1:6" x14ac:dyDescent="0.25">
      <c r="A442" s="52"/>
      <c r="B442" s="140">
        <v>45841</v>
      </c>
      <c r="C442" s="164">
        <v>4524000035489</v>
      </c>
      <c r="D442" s="199"/>
      <c r="E442" s="151">
        <v>130204.2</v>
      </c>
      <c r="F442" s="52"/>
    </row>
    <row r="443" spans="1:6" x14ac:dyDescent="0.25">
      <c r="A443" s="52"/>
      <c r="B443" s="140">
        <v>45841</v>
      </c>
      <c r="C443" s="162">
        <v>4524000055783</v>
      </c>
      <c r="D443" s="199"/>
      <c r="E443" s="15">
        <v>467.5</v>
      </c>
      <c r="F443" s="52"/>
    </row>
    <row r="444" spans="1:6" x14ac:dyDescent="0.25">
      <c r="A444" s="52"/>
      <c r="B444" s="140">
        <v>45841</v>
      </c>
      <c r="C444" s="162">
        <v>4524000055803</v>
      </c>
      <c r="D444" s="199"/>
      <c r="E444" s="137">
        <v>23766</v>
      </c>
      <c r="F444" s="52"/>
    </row>
    <row r="445" spans="1:6" x14ac:dyDescent="0.25">
      <c r="A445" s="52"/>
      <c r="B445" s="140">
        <v>45841</v>
      </c>
      <c r="C445" s="162">
        <v>4524000055846</v>
      </c>
      <c r="D445" s="199"/>
      <c r="E445" s="137">
        <v>20062</v>
      </c>
      <c r="F445" s="52"/>
    </row>
    <row r="446" spans="1:6" x14ac:dyDescent="0.25">
      <c r="A446" s="52"/>
      <c r="B446" s="140">
        <v>45842</v>
      </c>
      <c r="C446" s="162">
        <v>4524000032692</v>
      </c>
      <c r="D446" s="199"/>
      <c r="E446" s="137">
        <v>135871.51999999999</v>
      </c>
      <c r="F446" s="52"/>
    </row>
    <row r="447" spans="1:6" x14ac:dyDescent="0.25">
      <c r="A447" s="52"/>
      <c r="B447" s="136">
        <v>45842</v>
      </c>
      <c r="C447" s="165">
        <v>4524000032693</v>
      </c>
      <c r="D447" s="199"/>
      <c r="E447" s="137">
        <v>47036</v>
      </c>
      <c r="F447" s="52"/>
    </row>
    <row r="448" spans="1:6" x14ac:dyDescent="0.25">
      <c r="A448" s="52"/>
      <c r="B448" s="140">
        <v>45842</v>
      </c>
      <c r="C448" s="162">
        <v>4524000037800</v>
      </c>
      <c r="D448" s="199"/>
      <c r="E448" s="15">
        <v>750</v>
      </c>
      <c r="F448" s="52"/>
    </row>
    <row r="449" spans="1:6" x14ac:dyDescent="0.25">
      <c r="A449" s="52"/>
      <c r="B449" s="140">
        <v>45842</v>
      </c>
      <c r="C449" s="162">
        <v>4524000037804</v>
      </c>
      <c r="D449" s="199"/>
      <c r="E449" s="15">
        <v>440</v>
      </c>
      <c r="F449" s="52"/>
    </row>
    <row r="450" spans="1:6" x14ac:dyDescent="0.25">
      <c r="A450" s="52"/>
      <c r="B450" s="140">
        <v>45842</v>
      </c>
      <c r="C450" s="162">
        <v>4524000037808</v>
      </c>
      <c r="D450" s="199"/>
      <c r="E450" s="137">
        <v>55400</v>
      </c>
      <c r="F450" s="52"/>
    </row>
    <row r="451" spans="1:6" x14ac:dyDescent="0.25">
      <c r="A451" s="52"/>
      <c r="B451" s="140">
        <v>45842</v>
      </c>
      <c r="C451" s="162">
        <v>4524000050731</v>
      </c>
      <c r="D451" s="199"/>
      <c r="E451" s="137">
        <v>1350218.23</v>
      </c>
      <c r="F451" s="52"/>
    </row>
    <row r="452" spans="1:6" x14ac:dyDescent="0.25">
      <c r="A452" s="52"/>
      <c r="B452" s="140">
        <v>45842</v>
      </c>
      <c r="C452" s="162">
        <v>4524000058349</v>
      </c>
      <c r="D452" s="199"/>
      <c r="E452" s="137">
        <v>1717635.93</v>
      </c>
      <c r="F452" s="52"/>
    </row>
    <row r="453" spans="1:6" x14ac:dyDescent="0.25">
      <c r="A453" s="52"/>
      <c r="B453" s="79">
        <v>45842</v>
      </c>
      <c r="C453" s="162">
        <v>4524000058350</v>
      </c>
      <c r="D453" s="199"/>
      <c r="E453" s="137">
        <v>18777</v>
      </c>
      <c r="F453" s="52"/>
    </row>
    <row r="454" spans="1:6" x14ac:dyDescent="0.25">
      <c r="A454" s="52"/>
      <c r="B454" s="79">
        <v>45845</v>
      </c>
      <c r="C454" s="162">
        <v>4524000031613</v>
      </c>
      <c r="D454" s="199"/>
      <c r="E454" s="137">
        <v>113671</v>
      </c>
      <c r="F454" s="52"/>
    </row>
    <row r="455" spans="1:6" x14ac:dyDescent="0.25">
      <c r="A455" s="52"/>
      <c r="B455" s="79">
        <v>45877</v>
      </c>
      <c r="C455" s="162">
        <v>4524000050017</v>
      </c>
      <c r="D455" s="199"/>
      <c r="E455" s="137">
        <v>108612</v>
      </c>
      <c r="F455" s="52"/>
    </row>
    <row r="456" spans="1:6" x14ac:dyDescent="0.25">
      <c r="A456" s="52"/>
      <c r="B456" s="79">
        <v>45847</v>
      </c>
      <c r="C456" s="162">
        <v>4524000031521</v>
      </c>
      <c r="D456" s="199"/>
      <c r="E456" s="137">
        <v>102952.31</v>
      </c>
      <c r="F456" s="52"/>
    </row>
    <row r="457" spans="1:6" x14ac:dyDescent="0.25">
      <c r="A457" s="52"/>
      <c r="B457" s="79">
        <v>45847</v>
      </c>
      <c r="C457" s="162">
        <v>4524000056641</v>
      </c>
      <c r="D457" s="199"/>
      <c r="E457" s="137">
        <v>21236</v>
      </c>
      <c r="F457" s="52"/>
    </row>
    <row r="458" spans="1:6" x14ac:dyDescent="0.25">
      <c r="A458" s="52"/>
      <c r="B458" s="152">
        <v>45847</v>
      </c>
      <c r="C458" s="165">
        <v>4524000051985</v>
      </c>
      <c r="D458" s="199"/>
      <c r="E458" s="137">
        <v>9623.5</v>
      </c>
      <c r="F458" s="52"/>
    </row>
    <row r="459" spans="1:6" x14ac:dyDescent="0.25">
      <c r="A459" s="52"/>
      <c r="B459" s="152">
        <v>45848</v>
      </c>
      <c r="C459" s="165">
        <v>4524000033865</v>
      </c>
      <c r="D459" s="199"/>
      <c r="E459" s="137">
        <v>7868.25</v>
      </c>
      <c r="F459" s="52"/>
    </row>
    <row r="460" spans="1:6" x14ac:dyDescent="0.25">
      <c r="A460" s="52"/>
      <c r="B460" s="152">
        <v>45848</v>
      </c>
      <c r="C460" s="165">
        <v>4524000033971</v>
      </c>
      <c r="D460" s="199"/>
      <c r="E460" s="137">
        <v>16036.8</v>
      </c>
      <c r="F460" s="52"/>
    </row>
    <row r="461" spans="1:6" x14ac:dyDescent="0.25">
      <c r="A461" s="52"/>
      <c r="B461" s="152">
        <v>45848</v>
      </c>
      <c r="C461" s="165">
        <v>4524000033978</v>
      </c>
      <c r="D461" s="199"/>
      <c r="E461" s="137">
        <v>73590</v>
      </c>
      <c r="F461" s="52"/>
    </row>
    <row r="462" spans="1:6" x14ac:dyDescent="0.25">
      <c r="A462" s="52"/>
      <c r="B462" s="152">
        <v>45848</v>
      </c>
      <c r="C462" s="165">
        <v>4524000033984</v>
      </c>
      <c r="D462" s="199"/>
      <c r="E462" s="137">
        <v>4604</v>
      </c>
      <c r="F462" s="52"/>
    </row>
    <row r="463" spans="1:6" x14ac:dyDescent="0.25">
      <c r="A463" s="52"/>
      <c r="B463" s="152">
        <v>45848</v>
      </c>
      <c r="C463" s="165">
        <v>4524000056308</v>
      </c>
      <c r="D463" s="199"/>
      <c r="E463" s="15">
        <v>10</v>
      </c>
      <c r="F463" s="52"/>
    </row>
    <row r="464" spans="1:6" x14ac:dyDescent="0.25">
      <c r="A464" s="52"/>
      <c r="B464" s="79">
        <v>45849</v>
      </c>
      <c r="C464" s="162">
        <v>4524000032898</v>
      </c>
      <c r="D464" s="199"/>
      <c r="E464" s="137">
        <v>1634405.12</v>
      </c>
      <c r="F464" s="52"/>
    </row>
    <row r="465" spans="1:6" x14ac:dyDescent="0.25">
      <c r="A465" s="52"/>
      <c r="B465" s="152">
        <v>45849</v>
      </c>
      <c r="C465" s="165">
        <v>4524000035466</v>
      </c>
      <c r="D465" s="199"/>
      <c r="E465" s="137">
        <v>21271</v>
      </c>
      <c r="F465" s="52"/>
    </row>
    <row r="466" spans="1:6" x14ac:dyDescent="0.25">
      <c r="A466" s="52"/>
      <c r="B466" s="152">
        <v>45849</v>
      </c>
      <c r="C466" s="165">
        <v>4524000038866</v>
      </c>
      <c r="D466" s="199"/>
      <c r="E466" s="137">
        <v>6578.4</v>
      </c>
      <c r="F466" s="52"/>
    </row>
    <row r="467" spans="1:6" x14ac:dyDescent="0.25">
      <c r="A467" s="52"/>
      <c r="B467" s="152">
        <v>45849</v>
      </c>
      <c r="C467" s="165">
        <v>4524000039428</v>
      </c>
      <c r="D467" s="199"/>
      <c r="E467" s="137">
        <v>6000</v>
      </c>
      <c r="F467" s="52"/>
    </row>
    <row r="468" spans="1:6" x14ac:dyDescent="0.25">
      <c r="A468" s="52"/>
      <c r="B468" s="152">
        <v>45849</v>
      </c>
      <c r="C468" s="165">
        <v>4524000039434</v>
      </c>
      <c r="D468" s="199"/>
      <c r="E468" s="15">
        <v>460.38</v>
      </c>
      <c r="F468" s="52"/>
    </row>
    <row r="469" spans="1:6" x14ac:dyDescent="0.25">
      <c r="A469" s="52"/>
      <c r="B469" s="79">
        <v>45849</v>
      </c>
      <c r="C469" s="162">
        <v>4524000053887</v>
      </c>
      <c r="D469" s="199"/>
      <c r="E469" s="137">
        <v>1802313.64</v>
      </c>
      <c r="F469" s="52"/>
    </row>
    <row r="470" spans="1:6" x14ac:dyDescent="0.25">
      <c r="A470" s="52"/>
      <c r="B470" s="152">
        <v>45852</v>
      </c>
      <c r="C470" s="165">
        <v>4524000037830</v>
      </c>
      <c r="D470" s="199"/>
      <c r="E470" s="137">
        <v>1350</v>
      </c>
      <c r="F470" s="52"/>
    </row>
    <row r="471" spans="1:6" x14ac:dyDescent="0.25">
      <c r="A471" s="52"/>
      <c r="B471" s="152">
        <v>45852</v>
      </c>
      <c r="C471" s="165">
        <v>4524000039129</v>
      </c>
      <c r="D471" s="199"/>
      <c r="E471" s="137">
        <v>32741.5</v>
      </c>
      <c r="F471" s="52"/>
    </row>
    <row r="472" spans="1:6" x14ac:dyDescent="0.25">
      <c r="A472" s="52"/>
      <c r="B472" s="152">
        <v>45852</v>
      </c>
      <c r="C472" s="165">
        <v>4524000039476</v>
      </c>
      <c r="D472" s="199"/>
      <c r="E472" s="137">
        <v>84348</v>
      </c>
      <c r="F472" s="52"/>
    </row>
    <row r="473" spans="1:6" x14ac:dyDescent="0.25">
      <c r="A473" s="52"/>
      <c r="B473" s="79">
        <v>45853</v>
      </c>
      <c r="C473" s="162">
        <v>4524000052950</v>
      </c>
      <c r="D473" s="199"/>
      <c r="E473" s="137">
        <v>2250</v>
      </c>
      <c r="F473" s="52"/>
    </row>
    <row r="474" spans="1:6" x14ac:dyDescent="0.25">
      <c r="A474" s="52"/>
      <c r="B474" s="79">
        <v>45854</v>
      </c>
      <c r="C474" s="162">
        <v>4524000039806</v>
      </c>
      <c r="D474" s="199"/>
      <c r="E474" s="137">
        <v>20812.46</v>
      </c>
      <c r="F474" s="52"/>
    </row>
    <row r="475" spans="1:6" x14ac:dyDescent="0.25">
      <c r="A475" s="52"/>
      <c r="B475" s="79">
        <v>45854</v>
      </c>
      <c r="C475" s="162">
        <v>4524000039810</v>
      </c>
      <c r="D475" s="199"/>
      <c r="E475" s="15">
        <v>385</v>
      </c>
      <c r="F475" s="52"/>
    </row>
    <row r="476" spans="1:6" x14ac:dyDescent="0.25">
      <c r="A476" s="52"/>
      <c r="B476" s="79">
        <v>45854</v>
      </c>
      <c r="C476" s="162">
        <v>4524000039818</v>
      </c>
      <c r="D476" s="199"/>
      <c r="E476" s="137">
        <v>16036.8</v>
      </c>
      <c r="F476" s="52"/>
    </row>
    <row r="477" spans="1:6" x14ac:dyDescent="0.25">
      <c r="A477" s="52"/>
      <c r="B477" s="79">
        <v>45854</v>
      </c>
      <c r="C477" s="162">
        <v>4524000030304</v>
      </c>
      <c r="D477" s="199"/>
      <c r="E477" s="137">
        <v>10913.4</v>
      </c>
      <c r="F477" s="52"/>
    </row>
    <row r="478" spans="1:6" x14ac:dyDescent="0.25">
      <c r="A478" s="52"/>
      <c r="B478" s="152">
        <v>45854</v>
      </c>
      <c r="C478" s="165">
        <v>4524000052077</v>
      </c>
      <c r="D478" s="199"/>
      <c r="E478" s="137">
        <v>3006</v>
      </c>
      <c r="F478" s="52"/>
    </row>
    <row r="479" spans="1:6" x14ac:dyDescent="0.25">
      <c r="A479" s="52"/>
      <c r="B479" s="152">
        <v>45854</v>
      </c>
      <c r="C479" s="165">
        <v>4524000052081</v>
      </c>
      <c r="D479" s="199"/>
      <c r="E479" s="137">
        <v>3006</v>
      </c>
      <c r="F479" s="52"/>
    </row>
    <row r="480" spans="1:6" x14ac:dyDescent="0.25">
      <c r="A480" s="52"/>
      <c r="B480" s="79">
        <v>45854</v>
      </c>
      <c r="C480" s="162">
        <v>4524000052557</v>
      </c>
      <c r="D480" s="199"/>
      <c r="E480" s="15">
        <v>750</v>
      </c>
      <c r="F480" s="52"/>
    </row>
    <row r="481" spans="1:6" x14ac:dyDescent="0.25">
      <c r="A481" s="52"/>
      <c r="B481" s="79">
        <v>45855</v>
      </c>
      <c r="C481" s="162">
        <v>4524000038070</v>
      </c>
      <c r="D481" s="199"/>
      <c r="E481" s="137">
        <v>124649.01</v>
      </c>
      <c r="F481" s="52"/>
    </row>
    <row r="482" spans="1:6" x14ac:dyDescent="0.25">
      <c r="A482" s="52"/>
      <c r="B482" s="79">
        <v>45856</v>
      </c>
      <c r="C482" s="162">
        <v>4524000051606</v>
      </c>
      <c r="D482" s="199"/>
      <c r="E482" s="137">
        <v>143201</v>
      </c>
      <c r="F482" s="52"/>
    </row>
    <row r="483" spans="1:6" x14ac:dyDescent="0.25">
      <c r="A483" s="52"/>
      <c r="B483" s="79">
        <v>45856</v>
      </c>
      <c r="C483" s="162">
        <v>4524000053102</v>
      </c>
      <c r="D483" s="199"/>
      <c r="E483" s="137">
        <v>2250</v>
      </c>
      <c r="F483" s="52"/>
    </row>
    <row r="484" spans="1:6" x14ac:dyDescent="0.25">
      <c r="A484" s="52"/>
      <c r="B484" s="79">
        <v>45856</v>
      </c>
      <c r="C484" s="162">
        <v>4524000055945</v>
      </c>
      <c r="D484" s="199"/>
      <c r="E484" s="137">
        <v>583805.07999999996</v>
      </c>
      <c r="F484" s="52"/>
    </row>
    <row r="485" spans="1:6" x14ac:dyDescent="0.25">
      <c r="A485" s="52"/>
      <c r="B485" s="79">
        <v>45856</v>
      </c>
      <c r="C485" s="162">
        <v>4524000055946</v>
      </c>
      <c r="D485" s="199"/>
      <c r="E485" s="137">
        <v>3366688.58</v>
      </c>
      <c r="F485" s="52"/>
    </row>
    <row r="486" spans="1:6" x14ac:dyDescent="0.25">
      <c r="A486" s="52"/>
      <c r="B486" s="152">
        <v>45859</v>
      </c>
      <c r="C486" s="165">
        <v>4524000032623</v>
      </c>
      <c r="D486" s="199"/>
      <c r="E486" s="137">
        <v>1355593.85</v>
      </c>
      <c r="F486" s="52"/>
    </row>
    <row r="487" spans="1:6" x14ac:dyDescent="0.25">
      <c r="A487" s="52"/>
      <c r="B487" s="152">
        <v>45859</v>
      </c>
      <c r="C487" s="165">
        <v>4524000031083</v>
      </c>
      <c r="D487" s="199"/>
      <c r="E487" s="137">
        <v>17820.59</v>
      </c>
      <c r="F487" s="52"/>
    </row>
    <row r="488" spans="1:6" x14ac:dyDescent="0.25">
      <c r="A488" s="52"/>
      <c r="B488" s="152">
        <v>45859</v>
      </c>
      <c r="C488" s="165">
        <v>4524000031088</v>
      </c>
      <c r="D488" s="199"/>
      <c r="E488" s="137">
        <v>14130</v>
      </c>
      <c r="F488" s="52"/>
    </row>
    <row r="489" spans="1:6" x14ac:dyDescent="0.25">
      <c r="A489" s="52"/>
      <c r="B489" s="152">
        <v>45859</v>
      </c>
      <c r="C489" s="165">
        <v>4524000031255</v>
      </c>
      <c r="D489" s="199"/>
      <c r="E489" s="137">
        <v>63411</v>
      </c>
      <c r="F489" s="52"/>
    </row>
    <row r="490" spans="1:6" x14ac:dyDescent="0.25">
      <c r="A490" s="52"/>
      <c r="B490" s="152">
        <v>45859</v>
      </c>
      <c r="C490" s="165">
        <v>4524000031322</v>
      </c>
      <c r="D490" s="199"/>
      <c r="E490" s="137">
        <v>56200</v>
      </c>
      <c r="F490" s="52"/>
    </row>
    <row r="491" spans="1:6" x14ac:dyDescent="0.25">
      <c r="A491" s="52"/>
      <c r="B491" s="152">
        <v>45860</v>
      </c>
      <c r="C491" s="165">
        <v>4524000033744</v>
      </c>
      <c r="D491" s="199"/>
      <c r="E491" s="137">
        <v>3499</v>
      </c>
      <c r="F491" s="52"/>
    </row>
    <row r="492" spans="1:6" x14ac:dyDescent="0.25">
      <c r="A492" s="52"/>
      <c r="B492" s="152">
        <v>45860</v>
      </c>
      <c r="C492" s="165">
        <v>4524000033749</v>
      </c>
      <c r="D492" s="199"/>
      <c r="E492" s="137">
        <v>42611.4</v>
      </c>
      <c r="F492" s="52"/>
    </row>
    <row r="493" spans="1:6" x14ac:dyDescent="0.25">
      <c r="A493" s="52"/>
      <c r="B493" s="152">
        <v>45860</v>
      </c>
      <c r="C493" s="165">
        <v>4524000059224</v>
      </c>
      <c r="D493" s="199"/>
      <c r="E493" s="137">
        <v>142323.5</v>
      </c>
      <c r="F493" s="52"/>
    </row>
    <row r="494" spans="1:6" x14ac:dyDescent="0.25">
      <c r="A494" s="52"/>
      <c r="B494" s="152">
        <v>45860</v>
      </c>
      <c r="C494" s="165">
        <v>4524000054983</v>
      </c>
      <c r="D494" s="199"/>
      <c r="E494" s="137">
        <v>3200</v>
      </c>
      <c r="F494" s="52"/>
    </row>
    <row r="495" spans="1:6" x14ac:dyDescent="0.25">
      <c r="A495" s="52"/>
      <c r="B495" s="152">
        <v>45861</v>
      </c>
      <c r="C495" s="165">
        <v>4524000030985</v>
      </c>
      <c r="D495" s="199"/>
      <c r="E495" s="137">
        <v>42077</v>
      </c>
      <c r="F495" s="52"/>
    </row>
    <row r="496" spans="1:6" x14ac:dyDescent="0.25">
      <c r="A496" s="52"/>
      <c r="B496" s="152">
        <v>45861</v>
      </c>
      <c r="C496" s="165">
        <v>4524000033123</v>
      </c>
      <c r="D496" s="199"/>
      <c r="E496" s="137">
        <v>1346125.79</v>
      </c>
      <c r="F496" s="52"/>
    </row>
    <row r="497" spans="1:6" x14ac:dyDescent="0.25">
      <c r="A497" s="52"/>
      <c r="B497" s="152">
        <v>45861</v>
      </c>
      <c r="C497" s="165">
        <v>4524000032627</v>
      </c>
      <c r="D497" s="199"/>
      <c r="E497" s="137">
        <v>196423.8</v>
      </c>
      <c r="F497" s="52"/>
    </row>
    <row r="498" spans="1:6" x14ac:dyDescent="0.25">
      <c r="A498" s="52"/>
      <c r="B498" s="152">
        <v>45861</v>
      </c>
      <c r="C498" s="165">
        <v>4524000050090</v>
      </c>
      <c r="D498" s="199"/>
      <c r="E498" s="137">
        <v>129347.74</v>
      </c>
      <c r="F498" s="52"/>
    </row>
    <row r="499" spans="1:6" x14ac:dyDescent="0.25">
      <c r="A499" s="52"/>
      <c r="B499" s="152">
        <v>45861</v>
      </c>
      <c r="C499" s="165">
        <v>4524000050507</v>
      </c>
      <c r="D499" s="199"/>
      <c r="E499" s="137">
        <v>441953.55</v>
      </c>
      <c r="F499" s="52"/>
    </row>
    <row r="500" spans="1:6" x14ac:dyDescent="0.25">
      <c r="A500" s="52"/>
      <c r="B500" s="152">
        <v>45861</v>
      </c>
      <c r="C500" s="165">
        <v>4524000050526</v>
      </c>
      <c r="D500" s="199"/>
      <c r="E500" s="137">
        <v>2660</v>
      </c>
      <c r="F500" s="52"/>
    </row>
    <row r="501" spans="1:6" x14ac:dyDescent="0.25">
      <c r="A501" s="52"/>
      <c r="B501" s="152">
        <v>45861</v>
      </c>
      <c r="C501" s="165">
        <v>4524000050529</v>
      </c>
      <c r="D501" s="199"/>
      <c r="E501" s="137">
        <v>1168.2</v>
      </c>
      <c r="F501" s="52"/>
    </row>
    <row r="502" spans="1:6" x14ac:dyDescent="0.25">
      <c r="A502" s="52"/>
      <c r="B502" s="152">
        <v>45862</v>
      </c>
      <c r="C502" s="165">
        <v>4524000030832</v>
      </c>
      <c r="D502" s="199"/>
      <c r="E502" s="137">
        <v>173922</v>
      </c>
      <c r="F502" s="52"/>
    </row>
    <row r="503" spans="1:6" x14ac:dyDescent="0.25">
      <c r="A503" s="52"/>
      <c r="B503" s="152">
        <v>45862</v>
      </c>
      <c r="C503" s="165">
        <v>4524000031876</v>
      </c>
      <c r="D503" s="199"/>
      <c r="E503" s="137">
        <v>11701.8</v>
      </c>
      <c r="F503" s="52"/>
    </row>
    <row r="504" spans="1:6" x14ac:dyDescent="0.25">
      <c r="A504" s="52"/>
      <c r="B504" s="152">
        <v>45862</v>
      </c>
      <c r="C504" s="165">
        <v>4524000032280</v>
      </c>
      <c r="D504" s="199"/>
      <c r="E504" s="137">
        <v>2706</v>
      </c>
      <c r="F504" s="52"/>
    </row>
    <row r="505" spans="1:6" x14ac:dyDescent="0.25">
      <c r="A505" s="52"/>
      <c r="B505" s="152">
        <v>45862</v>
      </c>
      <c r="C505" s="165">
        <v>4524000032289</v>
      </c>
      <c r="D505" s="199"/>
      <c r="E505" s="137">
        <v>14937.6</v>
      </c>
      <c r="F505" s="52"/>
    </row>
    <row r="506" spans="1:6" x14ac:dyDescent="0.25">
      <c r="A506" s="52"/>
      <c r="B506" s="152">
        <v>45862</v>
      </c>
      <c r="C506" s="165">
        <v>4524000032359</v>
      </c>
      <c r="D506" s="199"/>
      <c r="E506" s="137">
        <v>3696.19</v>
      </c>
      <c r="F506" s="52"/>
    </row>
    <row r="507" spans="1:6" x14ac:dyDescent="0.25">
      <c r="A507" s="52"/>
      <c r="B507" s="152">
        <v>45862</v>
      </c>
      <c r="C507" s="165">
        <v>4524000051838</v>
      </c>
      <c r="D507" s="199"/>
      <c r="E507" s="137">
        <v>687483.3</v>
      </c>
      <c r="F507" s="52"/>
    </row>
    <row r="508" spans="1:6" x14ac:dyDescent="0.25">
      <c r="A508" s="52"/>
      <c r="B508" s="152">
        <v>45863</v>
      </c>
      <c r="C508" s="165">
        <v>4524000034888</v>
      </c>
      <c r="D508" s="199"/>
      <c r="E508" s="137">
        <v>8711877.6500000004</v>
      </c>
      <c r="F508" s="52"/>
    </row>
    <row r="509" spans="1:6" x14ac:dyDescent="0.25">
      <c r="A509" s="52"/>
      <c r="B509" s="152">
        <v>45863</v>
      </c>
      <c r="C509" s="165">
        <v>4524000034889</v>
      </c>
      <c r="D509" s="199"/>
      <c r="E509" s="137">
        <v>11510.38</v>
      </c>
      <c r="F509" s="52"/>
    </row>
    <row r="510" spans="1:6" x14ac:dyDescent="0.25">
      <c r="A510" s="52"/>
      <c r="B510" s="152">
        <v>45863</v>
      </c>
      <c r="C510" s="165">
        <v>4524000039918</v>
      </c>
      <c r="D510" s="199"/>
      <c r="E510" s="137">
        <v>111176</v>
      </c>
      <c r="F510" s="52"/>
    </row>
    <row r="511" spans="1:6" x14ac:dyDescent="0.25">
      <c r="A511" s="52"/>
      <c r="B511" s="152">
        <v>45863</v>
      </c>
      <c r="C511" s="165">
        <v>4524000032681</v>
      </c>
      <c r="D511" s="199"/>
      <c r="E511" s="137">
        <v>3750</v>
      </c>
      <c r="F511" s="52"/>
    </row>
    <row r="512" spans="1:6" x14ac:dyDescent="0.25">
      <c r="A512" s="52"/>
      <c r="B512" s="152">
        <v>45863</v>
      </c>
      <c r="C512" s="165">
        <v>4524000050303</v>
      </c>
      <c r="D512" s="199"/>
      <c r="E512" s="137">
        <v>2639474.02</v>
      </c>
      <c r="F512" s="52"/>
    </row>
    <row r="513" spans="1:6" x14ac:dyDescent="0.25">
      <c r="A513" s="52"/>
      <c r="B513" s="152">
        <v>45866</v>
      </c>
      <c r="C513" s="165">
        <v>4524000035132</v>
      </c>
      <c r="D513" s="199"/>
      <c r="E513" s="137">
        <v>963255.5</v>
      </c>
      <c r="F513" s="52"/>
    </row>
    <row r="514" spans="1:6" x14ac:dyDescent="0.25">
      <c r="A514" s="52"/>
      <c r="B514" s="152">
        <v>45866</v>
      </c>
      <c r="C514" s="165">
        <v>4524000031002</v>
      </c>
      <c r="D514" s="199"/>
      <c r="E514" s="15">
        <v>937.5</v>
      </c>
      <c r="F514" s="52"/>
    </row>
    <row r="515" spans="1:6" x14ac:dyDescent="0.25">
      <c r="A515" s="52"/>
      <c r="B515" s="152">
        <v>45866</v>
      </c>
      <c r="C515" s="165">
        <v>4524000032224</v>
      </c>
      <c r="D515" s="199"/>
      <c r="E515" s="15">
        <v>300</v>
      </c>
      <c r="F515" s="52"/>
    </row>
    <row r="516" spans="1:6" x14ac:dyDescent="0.25">
      <c r="A516" s="52"/>
      <c r="B516" s="152">
        <v>45866</v>
      </c>
      <c r="C516" s="165">
        <v>4524000032236</v>
      </c>
      <c r="D516" s="199"/>
      <c r="E516" s="137">
        <v>2706</v>
      </c>
      <c r="F516" s="52"/>
    </row>
    <row r="517" spans="1:6" x14ac:dyDescent="0.25">
      <c r="A517" s="52"/>
      <c r="B517" s="152">
        <v>45866</v>
      </c>
      <c r="C517" s="165">
        <v>4524000032247</v>
      </c>
      <c r="D517" s="199"/>
      <c r="E517" s="15">
        <v>550</v>
      </c>
      <c r="F517" s="52"/>
    </row>
    <row r="518" spans="1:6" x14ac:dyDescent="0.25">
      <c r="A518" s="52"/>
      <c r="B518" s="222" t="s">
        <v>355</v>
      </c>
      <c r="C518" s="162">
        <v>4524000033542</v>
      </c>
      <c r="D518" s="199"/>
      <c r="E518" s="137">
        <v>6685</v>
      </c>
      <c r="F518" s="52"/>
    </row>
    <row r="519" spans="1:6" x14ac:dyDescent="0.25">
      <c r="A519" s="52"/>
      <c r="B519" s="79">
        <v>45867</v>
      </c>
      <c r="C519" s="162">
        <v>4524000035772</v>
      </c>
      <c r="D519" s="199"/>
      <c r="E519" s="15">
        <v>580</v>
      </c>
      <c r="F519" s="52"/>
    </row>
    <row r="520" spans="1:6" x14ac:dyDescent="0.25">
      <c r="A520" s="52"/>
      <c r="B520" s="79">
        <v>45867</v>
      </c>
      <c r="C520" s="162">
        <v>4524000054156</v>
      </c>
      <c r="D520" s="199"/>
      <c r="E520" s="137">
        <v>229914.3</v>
      </c>
      <c r="F520" s="52"/>
    </row>
    <row r="521" spans="1:6" x14ac:dyDescent="0.25">
      <c r="A521" s="52"/>
      <c r="B521" s="79">
        <v>45867</v>
      </c>
      <c r="C521" s="162">
        <v>4524000059075</v>
      </c>
      <c r="D521" s="199"/>
      <c r="E521" s="137">
        <v>3011</v>
      </c>
      <c r="F521" s="52"/>
    </row>
    <row r="522" spans="1:6" x14ac:dyDescent="0.25">
      <c r="A522" s="52"/>
      <c r="B522" s="79">
        <v>45868</v>
      </c>
      <c r="C522" s="162">
        <v>4524000058241</v>
      </c>
      <c r="D522" s="199"/>
      <c r="E522" s="137">
        <v>85855.3</v>
      </c>
      <c r="F522" s="52"/>
    </row>
    <row r="523" spans="1:6" x14ac:dyDescent="0.25">
      <c r="A523" s="52"/>
      <c r="B523" s="79">
        <v>45869</v>
      </c>
      <c r="C523" s="162">
        <v>4524000051557</v>
      </c>
      <c r="D523" s="200"/>
      <c r="E523" s="137">
        <v>6500</v>
      </c>
      <c r="F523" s="52"/>
    </row>
    <row r="524" spans="1:6" ht="16.5" thickBot="1" x14ac:dyDescent="0.3">
      <c r="A524" s="52"/>
      <c r="B524" s="168" t="s">
        <v>13</v>
      </c>
      <c r="C524" s="168"/>
      <c r="D524" s="168"/>
      <c r="E524" s="145">
        <v>39549904.030000001</v>
      </c>
      <c r="F524" s="52"/>
    </row>
    <row r="525" spans="1:6" ht="16.5" thickTop="1" x14ac:dyDescent="0.25">
      <c r="A525" s="52"/>
      <c r="B525" s="144"/>
      <c r="C525" s="144"/>
      <c r="D525" s="221"/>
      <c r="E525" s="144"/>
      <c r="F525" s="52"/>
    </row>
    <row r="526" spans="1:6" ht="15.75" x14ac:dyDescent="0.25">
      <c r="A526" s="52"/>
      <c r="B526" s="153"/>
      <c r="C526" s="154"/>
      <c r="D526" s="154"/>
      <c r="E526" s="153"/>
      <c r="F526" s="52"/>
    </row>
    <row r="527" spans="1:6" ht="16.5" thickBot="1" x14ac:dyDescent="0.3">
      <c r="A527" s="52"/>
      <c r="B527" s="169" t="s">
        <v>7</v>
      </c>
      <c r="C527" s="169"/>
      <c r="D527" s="169"/>
      <c r="E527" s="169"/>
      <c r="F527" s="52"/>
    </row>
    <row r="528" spans="1:6" ht="16.5" thickBot="1" x14ac:dyDescent="0.3">
      <c r="A528" s="52"/>
      <c r="B528" s="78" t="s">
        <v>2</v>
      </c>
      <c r="C528" s="91" t="s">
        <v>1</v>
      </c>
      <c r="D528" s="134" t="s">
        <v>0</v>
      </c>
      <c r="E528" s="135" t="s">
        <v>12</v>
      </c>
      <c r="F528" s="52"/>
    </row>
    <row r="529" spans="1:9" x14ac:dyDescent="0.25">
      <c r="A529" s="52"/>
      <c r="B529" s="152">
        <v>45870</v>
      </c>
      <c r="C529" s="165">
        <v>2.5080100070008998E+17</v>
      </c>
      <c r="D529" s="35" t="s">
        <v>26</v>
      </c>
      <c r="E529" s="223">
        <v>9531</v>
      </c>
      <c r="F529" s="52"/>
    </row>
    <row r="530" spans="1:9" x14ac:dyDescent="0.25">
      <c r="A530" s="52"/>
      <c r="B530" s="152">
        <v>45870</v>
      </c>
      <c r="C530" s="165">
        <v>2.5080100070008998E+17</v>
      </c>
      <c r="D530" s="35" t="s">
        <v>26</v>
      </c>
      <c r="E530" s="223">
        <v>68340</v>
      </c>
      <c r="F530" s="52"/>
    </row>
    <row r="531" spans="1:9" ht="16.5" thickBot="1" x14ac:dyDescent="0.3">
      <c r="A531" s="52"/>
      <c r="B531" s="170" t="s">
        <v>23</v>
      </c>
      <c r="C531" s="170"/>
      <c r="D531" s="170"/>
      <c r="E531" s="19">
        <v>77871</v>
      </c>
      <c r="F531" s="52"/>
    </row>
    <row r="532" spans="1:9" ht="16.5" thickTop="1" x14ac:dyDescent="0.25">
      <c r="A532" s="52"/>
      <c r="B532" s="155"/>
      <c r="C532" s="155"/>
      <c r="D532" s="161"/>
      <c r="E532" s="115"/>
      <c r="F532" s="52"/>
    </row>
    <row r="533" spans="1:9" ht="15.75" x14ac:dyDescent="0.25">
      <c r="A533" s="52"/>
      <c r="B533" s="155"/>
      <c r="C533" s="155"/>
      <c r="D533" s="161"/>
      <c r="E533" s="115"/>
      <c r="F533" s="52"/>
    </row>
    <row r="534" spans="1:9" ht="16.5" thickBot="1" x14ac:dyDescent="0.3">
      <c r="A534" s="52"/>
      <c r="B534" s="169" t="s">
        <v>48</v>
      </c>
      <c r="C534" s="169"/>
      <c r="D534" s="169"/>
      <c r="E534" s="169"/>
      <c r="F534" s="52"/>
    </row>
    <row r="535" spans="1:9" ht="16.5" thickBot="1" x14ac:dyDescent="0.3">
      <c r="A535" s="52"/>
      <c r="B535" s="156" t="s">
        <v>50</v>
      </c>
      <c r="C535" s="157" t="s">
        <v>2</v>
      </c>
      <c r="D535" s="157" t="s">
        <v>49</v>
      </c>
      <c r="E535" s="20" t="s">
        <v>8</v>
      </c>
      <c r="F535" s="20" t="s">
        <v>9</v>
      </c>
    </row>
    <row r="536" spans="1:9" x14ac:dyDescent="0.25">
      <c r="A536" s="52"/>
      <c r="B536" s="80">
        <v>266767</v>
      </c>
      <c r="C536" s="83">
        <v>45637</v>
      </c>
      <c r="D536" s="80" t="s">
        <v>356</v>
      </c>
      <c r="E536" s="84" t="s">
        <v>71</v>
      </c>
      <c r="F536" s="82">
        <v>1250</v>
      </c>
    </row>
    <row r="537" spans="1:9" x14ac:dyDescent="0.25">
      <c r="A537" s="52"/>
      <c r="B537" s="224">
        <v>266804</v>
      </c>
      <c r="C537" s="225">
        <v>45686</v>
      </c>
      <c r="D537" s="224" t="s">
        <v>357</v>
      </c>
      <c r="E537" s="226" t="s">
        <v>71</v>
      </c>
      <c r="F537" s="227">
        <v>20533.75</v>
      </c>
    </row>
    <row r="538" spans="1:9" x14ac:dyDescent="0.25">
      <c r="A538" s="52"/>
      <c r="B538" s="80">
        <v>267050</v>
      </c>
      <c r="C538" s="83">
        <v>45855</v>
      </c>
      <c r="D538" s="80" t="s">
        <v>358</v>
      </c>
      <c r="E538" s="84" t="s">
        <v>71</v>
      </c>
      <c r="F538" s="82">
        <v>217215.53</v>
      </c>
    </row>
    <row r="539" spans="1:9" ht="16.5" thickBot="1" x14ac:dyDescent="0.3">
      <c r="A539" s="52"/>
      <c r="B539" s="170" t="s">
        <v>23</v>
      </c>
      <c r="C539" s="170"/>
      <c r="D539" s="170"/>
      <c r="E539" s="170"/>
      <c r="F539" s="19">
        <v>238999.28</v>
      </c>
    </row>
    <row r="540" spans="1:9" ht="16.5" thickTop="1" x14ac:dyDescent="0.25">
      <c r="A540" s="52"/>
      <c r="B540" s="155"/>
      <c r="C540" s="155"/>
      <c r="D540" s="161"/>
      <c r="E540" s="115"/>
      <c r="F540" s="52"/>
      <c r="I540" s="51"/>
    </row>
    <row r="541" spans="1:9" ht="16.5" thickBot="1" x14ac:dyDescent="0.3">
      <c r="A541" s="52"/>
      <c r="B541" s="155"/>
      <c r="C541" s="155"/>
      <c r="D541" s="161"/>
      <c r="E541" s="115"/>
      <c r="F541" s="52"/>
    </row>
    <row r="542" spans="1:9" ht="16.5" thickBot="1" x14ac:dyDescent="0.3">
      <c r="A542" s="52"/>
      <c r="B542" s="201" t="s">
        <v>27</v>
      </c>
      <c r="C542" s="202"/>
      <c r="D542" s="202"/>
      <c r="E542" s="203">
        <v>132412038.15000001</v>
      </c>
      <c r="F542" s="203"/>
    </row>
    <row r="560" spans="3:6" x14ac:dyDescent="0.25">
      <c r="C560" s="5"/>
      <c r="D560" s="5"/>
      <c r="E560" s="6"/>
      <c r="F560" s="7"/>
    </row>
    <row r="561" spans="2:10" ht="19.5" thickBot="1" x14ac:dyDescent="0.35">
      <c r="C561" s="230" t="s">
        <v>31</v>
      </c>
      <c r="D561" s="230"/>
      <c r="E561" s="230"/>
      <c r="F561" s="230"/>
      <c r="G561" s="10"/>
    </row>
    <row r="562" spans="2:10" ht="16.5" thickBot="1" x14ac:dyDescent="0.3">
      <c r="C562" s="231" t="s">
        <v>18</v>
      </c>
      <c r="D562" s="231" t="s">
        <v>1</v>
      </c>
      <c r="E562" s="231" t="s">
        <v>19</v>
      </c>
      <c r="F562" s="26" t="s">
        <v>4</v>
      </c>
      <c r="G562" s="27"/>
    </row>
    <row r="563" spans="2:10" ht="15.75" x14ac:dyDescent="0.25">
      <c r="B563" s="22"/>
      <c r="C563" s="232">
        <v>45853</v>
      </c>
      <c r="D563" s="233">
        <v>4524000000002</v>
      </c>
      <c r="E563" s="234" t="s">
        <v>58</v>
      </c>
      <c r="F563" s="235">
        <v>334946.86</v>
      </c>
      <c r="G563" s="27"/>
    </row>
    <row r="564" spans="2:10" ht="19.5" thickBot="1" x14ac:dyDescent="0.35">
      <c r="C564" s="193" t="s">
        <v>10</v>
      </c>
      <c r="D564" s="193"/>
      <c r="E564" s="9"/>
      <c r="F564" s="9">
        <f>SUM(F563:F563)</f>
        <v>334946.86</v>
      </c>
    </row>
    <row r="565" spans="2:10" ht="19.5" thickTop="1" x14ac:dyDescent="0.3">
      <c r="C565" s="159"/>
      <c r="D565" s="159"/>
      <c r="E565" s="229"/>
      <c r="F565" s="229"/>
    </row>
    <row r="568" spans="2:10" ht="23.25" x14ac:dyDescent="0.25">
      <c r="D568" s="237" t="s">
        <v>5</v>
      </c>
      <c r="E568" s="236">
        <v>334946.86</v>
      </c>
    </row>
    <row r="569" spans="2:10" ht="15.75" x14ac:dyDescent="0.25">
      <c r="G569" s="22"/>
    </row>
    <row r="572" spans="2:10" x14ac:dyDescent="0.25">
      <c r="J572" s="51"/>
    </row>
    <row r="585" spans="2:7" ht="18.75" x14ac:dyDescent="0.3">
      <c r="B585" s="238" t="s">
        <v>61</v>
      </c>
      <c r="C585" s="238" t="s">
        <v>62</v>
      </c>
      <c r="D585" s="238" t="s">
        <v>63</v>
      </c>
      <c r="E585" s="238" t="s">
        <v>64</v>
      </c>
      <c r="F585" s="238" t="s">
        <v>65</v>
      </c>
      <c r="G585" s="238" t="s">
        <v>66</v>
      </c>
    </row>
    <row r="586" spans="2:7" x14ac:dyDescent="0.25">
      <c r="B586" t="s">
        <v>359</v>
      </c>
      <c r="C586" s="239">
        <v>45664</v>
      </c>
      <c r="D586" t="s">
        <v>486</v>
      </c>
      <c r="E586" t="s">
        <v>75</v>
      </c>
      <c r="F586" t="s">
        <v>67</v>
      </c>
      <c r="G586">
        <v>50000</v>
      </c>
    </row>
    <row r="587" spans="2:7" x14ac:dyDescent="0.25">
      <c r="B587" t="s">
        <v>360</v>
      </c>
      <c r="C587" s="239">
        <v>45664</v>
      </c>
      <c r="D587" t="s">
        <v>74</v>
      </c>
      <c r="E587" t="s">
        <v>76</v>
      </c>
      <c r="F587" t="s">
        <v>67</v>
      </c>
      <c r="G587">
        <v>13800</v>
      </c>
    </row>
    <row r="588" spans="2:7" x14ac:dyDescent="0.25">
      <c r="B588" t="s">
        <v>361</v>
      </c>
      <c r="C588" s="239">
        <v>45664</v>
      </c>
      <c r="D588" t="s">
        <v>73</v>
      </c>
      <c r="E588" t="s">
        <v>76</v>
      </c>
      <c r="F588" t="s">
        <v>67</v>
      </c>
      <c r="G588">
        <v>51375</v>
      </c>
    </row>
    <row r="589" spans="2:7" x14ac:dyDescent="0.25">
      <c r="B589" t="s">
        <v>362</v>
      </c>
      <c r="C589" s="239">
        <v>45845</v>
      </c>
      <c r="D589" t="s">
        <v>72</v>
      </c>
      <c r="E589" t="s">
        <v>75</v>
      </c>
      <c r="F589" t="s">
        <v>67</v>
      </c>
      <c r="G589">
        <v>166900.96</v>
      </c>
    </row>
    <row r="590" spans="2:7" x14ac:dyDescent="0.25">
      <c r="B590" t="s">
        <v>363</v>
      </c>
      <c r="C590" s="239">
        <v>45845</v>
      </c>
      <c r="D590" t="s">
        <v>487</v>
      </c>
      <c r="E590" t="s">
        <v>75</v>
      </c>
      <c r="F590" t="s">
        <v>67</v>
      </c>
      <c r="G590">
        <v>9337</v>
      </c>
    </row>
    <row r="591" spans="2:7" x14ac:dyDescent="0.25">
      <c r="B591" t="s">
        <v>364</v>
      </c>
      <c r="C591" s="239">
        <v>45845</v>
      </c>
      <c r="D591" t="s">
        <v>488</v>
      </c>
      <c r="E591" t="s">
        <v>75</v>
      </c>
      <c r="F591" t="s">
        <v>67</v>
      </c>
      <c r="G591">
        <v>122712.3</v>
      </c>
    </row>
    <row r="592" spans="2:7" x14ac:dyDescent="0.25">
      <c r="B592" t="s">
        <v>365</v>
      </c>
      <c r="C592" s="239">
        <v>45968</v>
      </c>
      <c r="D592" t="s">
        <v>489</v>
      </c>
      <c r="E592" t="s">
        <v>71</v>
      </c>
      <c r="F592" t="s">
        <v>67</v>
      </c>
      <c r="G592">
        <v>138014.67000000001</v>
      </c>
    </row>
    <row r="593" spans="2:7" x14ac:dyDescent="0.25">
      <c r="B593" t="s">
        <v>366</v>
      </c>
      <c r="C593" s="239">
        <v>45968</v>
      </c>
      <c r="D593" t="s">
        <v>490</v>
      </c>
      <c r="E593" t="s">
        <v>71</v>
      </c>
      <c r="F593" t="s">
        <v>67</v>
      </c>
      <c r="G593">
        <v>169587.81</v>
      </c>
    </row>
    <row r="594" spans="2:7" x14ac:dyDescent="0.25">
      <c r="B594" t="s">
        <v>367</v>
      </c>
      <c r="C594" s="239">
        <v>45968</v>
      </c>
      <c r="D594" t="s">
        <v>491</v>
      </c>
      <c r="E594" t="s">
        <v>71</v>
      </c>
      <c r="F594" t="s">
        <v>67</v>
      </c>
      <c r="G594">
        <v>180936.01</v>
      </c>
    </row>
    <row r="595" spans="2:7" x14ac:dyDescent="0.25">
      <c r="B595" t="s">
        <v>368</v>
      </c>
      <c r="C595" s="239">
        <v>45968</v>
      </c>
      <c r="D595" t="s">
        <v>492</v>
      </c>
      <c r="E595" t="s">
        <v>71</v>
      </c>
      <c r="F595" t="s">
        <v>67</v>
      </c>
      <c r="G595">
        <v>91778.07</v>
      </c>
    </row>
    <row r="596" spans="2:7" x14ac:dyDescent="0.25">
      <c r="B596" t="s">
        <v>369</v>
      </c>
      <c r="C596" s="239">
        <v>45968</v>
      </c>
      <c r="D596" t="s">
        <v>493</v>
      </c>
      <c r="E596" t="s">
        <v>71</v>
      </c>
      <c r="F596" t="s">
        <v>67</v>
      </c>
      <c r="G596">
        <v>51890.07</v>
      </c>
    </row>
    <row r="597" spans="2:7" x14ac:dyDescent="0.25">
      <c r="B597" t="s">
        <v>370</v>
      </c>
      <c r="C597" s="239">
        <v>45968</v>
      </c>
      <c r="D597" t="s">
        <v>494</v>
      </c>
      <c r="E597" t="s">
        <v>71</v>
      </c>
      <c r="F597" t="s">
        <v>67</v>
      </c>
      <c r="G597">
        <v>40054.32</v>
      </c>
    </row>
    <row r="598" spans="2:7" x14ac:dyDescent="0.25">
      <c r="B598" t="s">
        <v>371</v>
      </c>
      <c r="C598" t="s">
        <v>480</v>
      </c>
      <c r="D598" t="s">
        <v>495</v>
      </c>
      <c r="E598" t="s">
        <v>71</v>
      </c>
      <c r="F598" t="s">
        <v>67</v>
      </c>
      <c r="G598">
        <v>217215.53</v>
      </c>
    </row>
    <row r="599" spans="2:7" x14ac:dyDescent="0.25">
      <c r="B599" t="s">
        <v>372</v>
      </c>
      <c r="C599" t="s">
        <v>480</v>
      </c>
      <c r="D599" t="s">
        <v>496</v>
      </c>
      <c r="E599" t="s">
        <v>71</v>
      </c>
      <c r="F599" t="s">
        <v>67</v>
      </c>
      <c r="G599">
        <v>140693.03</v>
      </c>
    </row>
    <row r="600" spans="2:7" x14ac:dyDescent="0.25">
      <c r="B600" t="s">
        <v>373</v>
      </c>
      <c r="C600" t="s">
        <v>480</v>
      </c>
      <c r="D600" t="s">
        <v>497</v>
      </c>
      <c r="E600" t="s">
        <v>71</v>
      </c>
      <c r="F600" t="s">
        <v>67</v>
      </c>
      <c r="G600">
        <v>78258.289999999994</v>
      </c>
    </row>
    <row r="601" spans="2:7" x14ac:dyDescent="0.25">
      <c r="B601" t="s">
        <v>374</v>
      </c>
      <c r="C601" t="s">
        <v>480</v>
      </c>
      <c r="D601" t="s">
        <v>498</v>
      </c>
      <c r="E601" t="s">
        <v>71</v>
      </c>
      <c r="F601" t="s">
        <v>67</v>
      </c>
      <c r="G601">
        <v>327523.92</v>
      </c>
    </row>
    <row r="602" spans="2:7" x14ac:dyDescent="0.25">
      <c r="B602" t="s">
        <v>375</v>
      </c>
      <c r="C602" t="s">
        <v>480</v>
      </c>
      <c r="D602" t="s">
        <v>499</v>
      </c>
      <c r="E602" t="s">
        <v>602</v>
      </c>
      <c r="F602" t="s">
        <v>67</v>
      </c>
      <c r="G602">
        <v>60000</v>
      </c>
    </row>
    <row r="603" spans="2:7" x14ac:dyDescent="0.25">
      <c r="B603" t="s">
        <v>376</v>
      </c>
      <c r="C603" t="s">
        <v>480</v>
      </c>
      <c r="D603" t="s">
        <v>500</v>
      </c>
      <c r="E603" t="s">
        <v>602</v>
      </c>
      <c r="F603" t="s">
        <v>67</v>
      </c>
      <c r="G603">
        <v>20000</v>
      </c>
    </row>
    <row r="604" spans="2:7" x14ac:dyDescent="0.25">
      <c r="B604" t="s">
        <v>377</v>
      </c>
      <c r="C604" t="s">
        <v>480</v>
      </c>
      <c r="D604" t="s">
        <v>501</v>
      </c>
      <c r="E604" t="s">
        <v>602</v>
      </c>
      <c r="F604" t="s">
        <v>67</v>
      </c>
      <c r="G604">
        <v>30000</v>
      </c>
    </row>
    <row r="605" spans="2:7" x14ac:dyDescent="0.25">
      <c r="B605" t="s">
        <v>378</v>
      </c>
      <c r="C605" t="s">
        <v>480</v>
      </c>
      <c r="D605" t="s">
        <v>502</v>
      </c>
      <c r="E605" t="s">
        <v>602</v>
      </c>
      <c r="F605" t="s">
        <v>67</v>
      </c>
      <c r="G605">
        <v>10000</v>
      </c>
    </row>
    <row r="606" spans="2:7" x14ac:dyDescent="0.25">
      <c r="B606" t="s">
        <v>379</v>
      </c>
      <c r="C606" t="s">
        <v>480</v>
      </c>
      <c r="D606" t="s">
        <v>503</v>
      </c>
      <c r="E606" t="s">
        <v>602</v>
      </c>
      <c r="F606" t="s">
        <v>67</v>
      </c>
      <c r="G606">
        <v>18333.330000000002</v>
      </c>
    </row>
    <row r="607" spans="2:7" x14ac:dyDescent="0.25">
      <c r="B607" t="s">
        <v>380</v>
      </c>
      <c r="C607" t="s">
        <v>480</v>
      </c>
      <c r="D607" t="s">
        <v>504</v>
      </c>
      <c r="E607" t="s">
        <v>602</v>
      </c>
      <c r="F607" t="s">
        <v>67</v>
      </c>
      <c r="G607">
        <v>25000</v>
      </c>
    </row>
    <row r="608" spans="2:7" x14ac:dyDescent="0.25">
      <c r="B608" t="s">
        <v>381</v>
      </c>
      <c r="C608" t="s">
        <v>480</v>
      </c>
      <c r="D608" t="s">
        <v>505</v>
      </c>
      <c r="E608" t="s">
        <v>602</v>
      </c>
      <c r="F608" t="s">
        <v>67</v>
      </c>
      <c r="G608">
        <v>15000</v>
      </c>
    </row>
    <row r="609" spans="2:7" x14ac:dyDescent="0.25">
      <c r="B609" t="s">
        <v>382</v>
      </c>
      <c r="C609" t="s">
        <v>480</v>
      </c>
      <c r="D609" t="s">
        <v>506</v>
      </c>
      <c r="E609" t="s">
        <v>602</v>
      </c>
      <c r="F609" t="s">
        <v>67</v>
      </c>
      <c r="G609">
        <v>15000</v>
      </c>
    </row>
    <row r="610" spans="2:7" x14ac:dyDescent="0.25">
      <c r="B610" t="s">
        <v>383</v>
      </c>
      <c r="C610" t="s">
        <v>480</v>
      </c>
      <c r="D610" t="s">
        <v>507</v>
      </c>
      <c r="E610" t="s">
        <v>602</v>
      </c>
      <c r="F610" t="s">
        <v>67</v>
      </c>
      <c r="G610">
        <v>20000</v>
      </c>
    </row>
    <row r="611" spans="2:7" x14ac:dyDescent="0.25">
      <c r="B611" t="s">
        <v>384</v>
      </c>
      <c r="C611" t="s">
        <v>480</v>
      </c>
      <c r="D611" t="s">
        <v>508</v>
      </c>
      <c r="E611" t="s">
        <v>602</v>
      </c>
      <c r="F611" t="s">
        <v>67</v>
      </c>
      <c r="G611">
        <v>10000</v>
      </c>
    </row>
    <row r="612" spans="2:7" x14ac:dyDescent="0.25">
      <c r="B612" t="s">
        <v>385</v>
      </c>
      <c r="C612" t="s">
        <v>480</v>
      </c>
      <c r="D612" t="s">
        <v>509</v>
      </c>
      <c r="E612" t="s">
        <v>602</v>
      </c>
      <c r="F612" t="s">
        <v>67</v>
      </c>
      <c r="G612">
        <v>66666.67</v>
      </c>
    </row>
    <row r="613" spans="2:7" x14ac:dyDescent="0.25">
      <c r="B613" t="s">
        <v>386</v>
      </c>
      <c r="C613" t="s">
        <v>480</v>
      </c>
      <c r="D613" t="s">
        <v>510</v>
      </c>
      <c r="E613" t="s">
        <v>602</v>
      </c>
      <c r="F613" t="s">
        <v>67</v>
      </c>
      <c r="G613">
        <v>100295.7</v>
      </c>
    </row>
    <row r="614" spans="2:7" x14ac:dyDescent="0.25">
      <c r="B614" t="s">
        <v>387</v>
      </c>
      <c r="C614" t="s">
        <v>480</v>
      </c>
      <c r="D614" t="s">
        <v>511</v>
      </c>
      <c r="E614" t="s">
        <v>602</v>
      </c>
      <c r="F614" t="s">
        <v>67</v>
      </c>
      <c r="G614">
        <v>5000</v>
      </c>
    </row>
    <row r="615" spans="2:7" x14ac:dyDescent="0.25">
      <c r="B615" t="s">
        <v>388</v>
      </c>
      <c r="C615" t="s">
        <v>480</v>
      </c>
      <c r="D615" t="s">
        <v>512</v>
      </c>
      <c r="E615" t="s">
        <v>602</v>
      </c>
      <c r="F615" t="s">
        <v>67</v>
      </c>
      <c r="G615">
        <v>6708.33</v>
      </c>
    </row>
    <row r="616" spans="2:7" x14ac:dyDescent="0.25">
      <c r="B616" t="s">
        <v>389</v>
      </c>
      <c r="C616" t="s">
        <v>480</v>
      </c>
      <c r="D616" t="s">
        <v>513</v>
      </c>
      <c r="E616" t="s">
        <v>602</v>
      </c>
      <c r="F616" t="s">
        <v>67</v>
      </c>
      <c r="G616">
        <v>18750</v>
      </c>
    </row>
    <row r="617" spans="2:7" x14ac:dyDescent="0.25">
      <c r="B617" t="s">
        <v>390</v>
      </c>
      <c r="C617" t="s">
        <v>480</v>
      </c>
      <c r="D617" t="s">
        <v>514</v>
      </c>
      <c r="E617" t="s">
        <v>602</v>
      </c>
      <c r="F617" t="s">
        <v>67</v>
      </c>
      <c r="G617">
        <v>17204.3</v>
      </c>
    </row>
    <row r="618" spans="2:7" x14ac:dyDescent="0.25">
      <c r="B618" t="s">
        <v>391</v>
      </c>
      <c r="C618" t="s">
        <v>480</v>
      </c>
      <c r="D618" t="s">
        <v>515</v>
      </c>
      <c r="E618" t="s">
        <v>602</v>
      </c>
      <c r="F618" t="s">
        <v>67</v>
      </c>
      <c r="G618">
        <v>12500</v>
      </c>
    </row>
    <row r="619" spans="2:7" x14ac:dyDescent="0.25">
      <c r="B619" t="s">
        <v>392</v>
      </c>
      <c r="C619" t="s">
        <v>480</v>
      </c>
      <c r="D619" t="s">
        <v>516</v>
      </c>
      <c r="E619" t="s">
        <v>602</v>
      </c>
      <c r="F619" t="s">
        <v>67</v>
      </c>
      <c r="G619">
        <v>8250</v>
      </c>
    </row>
    <row r="620" spans="2:7" x14ac:dyDescent="0.25">
      <c r="B620" t="s">
        <v>393</v>
      </c>
      <c r="C620" t="s">
        <v>480</v>
      </c>
      <c r="D620" t="s">
        <v>517</v>
      </c>
      <c r="E620" t="s">
        <v>602</v>
      </c>
      <c r="F620" t="s">
        <v>67</v>
      </c>
      <c r="G620">
        <v>12500</v>
      </c>
    </row>
    <row r="621" spans="2:7" x14ac:dyDescent="0.25">
      <c r="B621" t="s">
        <v>394</v>
      </c>
      <c r="C621" t="s">
        <v>480</v>
      </c>
      <c r="D621" t="s">
        <v>518</v>
      </c>
      <c r="E621" t="s">
        <v>602</v>
      </c>
      <c r="F621" t="s">
        <v>67</v>
      </c>
      <c r="G621">
        <v>30000</v>
      </c>
    </row>
    <row r="622" spans="2:7" x14ac:dyDescent="0.25">
      <c r="B622" t="s">
        <v>395</v>
      </c>
      <c r="C622" t="s">
        <v>480</v>
      </c>
      <c r="D622" t="s">
        <v>519</v>
      </c>
      <c r="E622" t="s">
        <v>602</v>
      </c>
      <c r="F622" t="s">
        <v>67</v>
      </c>
      <c r="G622">
        <v>8333.33</v>
      </c>
    </row>
    <row r="623" spans="2:7" x14ac:dyDescent="0.25">
      <c r="B623" t="s">
        <v>396</v>
      </c>
      <c r="C623" t="s">
        <v>480</v>
      </c>
      <c r="D623" t="s">
        <v>520</v>
      </c>
      <c r="E623" t="s">
        <v>71</v>
      </c>
      <c r="F623" t="s">
        <v>67</v>
      </c>
      <c r="G623">
        <v>128458.14</v>
      </c>
    </row>
    <row r="624" spans="2:7" x14ac:dyDescent="0.25">
      <c r="B624" t="s">
        <v>397</v>
      </c>
      <c r="C624" t="s">
        <v>481</v>
      </c>
      <c r="D624" t="s">
        <v>521</v>
      </c>
      <c r="E624" t="s">
        <v>602</v>
      </c>
      <c r="F624" t="s">
        <v>67</v>
      </c>
      <c r="G624">
        <v>25000</v>
      </c>
    </row>
    <row r="625" spans="2:7" x14ac:dyDescent="0.25">
      <c r="B625" t="s">
        <v>398</v>
      </c>
      <c r="C625" t="s">
        <v>481</v>
      </c>
      <c r="D625" t="s">
        <v>522</v>
      </c>
      <c r="E625" t="s">
        <v>602</v>
      </c>
      <c r="F625" t="s">
        <v>67</v>
      </c>
      <c r="G625">
        <v>0</v>
      </c>
    </row>
    <row r="626" spans="2:7" x14ac:dyDescent="0.25">
      <c r="B626" t="s">
        <v>399</v>
      </c>
      <c r="C626" t="s">
        <v>481</v>
      </c>
      <c r="D626" t="s">
        <v>522</v>
      </c>
      <c r="E626" t="s">
        <v>602</v>
      </c>
      <c r="F626" t="s">
        <v>67</v>
      </c>
      <c r="G626">
        <v>0</v>
      </c>
    </row>
    <row r="627" spans="2:7" x14ac:dyDescent="0.25">
      <c r="B627" t="s">
        <v>400</v>
      </c>
      <c r="C627" t="s">
        <v>481</v>
      </c>
      <c r="D627" t="s">
        <v>523</v>
      </c>
      <c r="E627" t="s">
        <v>602</v>
      </c>
      <c r="F627" t="s">
        <v>67</v>
      </c>
      <c r="G627">
        <v>15000</v>
      </c>
    </row>
    <row r="628" spans="2:7" x14ac:dyDescent="0.25">
      <c r="B628" t="s">
        <v>401</v>
      </c>
      <c r="C628" t="s">
        <v>481</v>
      </c>
      <c r="D628" t="s">
        <v>524</v>
      </c>
      <c r="E628" t="s">
        <v>602</v>
      </c>
      <c r="F628" t="s">
        <v>67</v>
      </c>
      <c r="G628">
        <v>25000</v>
      </c>
    </row>
    <row r="629" spans="2:7" x14ac:dyDescent="0.25">
      <c r="B629" t="s">
        <v>402</v>
      </c>
      <c r="C629" t="s">
        <v>481</v>
      </c>
      <c r="D629" t="s">
        <v>525</v>
      </c>
      <c r="E629" t="s">
        <v>602</v>
      </c>
      <c r="F629" t="s">
        <v>67</v>
      </c>
      <c r="G629">
        <v>63500</v>
      </c>
    </row>
    <row r="630" spans="2:7" x14ac:dyDescent="0.25">
      <c r="B630" t="s">
        <v>403</v>
      </c>
      <c r="C630" t="s">
        <v>481</v>
      </c>
      <c r="D630" t="s">
        <v>526</v>
      </c>
      <c r="E630" t="s">
        <v>602</v>
      </c>
      <c r="F630" t="s">
        <v>67</v>
      </c>
      <c r="G630">
        <v>30000</v>
      </c>
    </row>
    <row r="631" spans="2:7" x14ac:dyDescent="0.25">
      <c r="B631" t="s">
        <v>404</v>
      </c>
      <c r="C631" t="s">
        <v>481</v>
      </c>
      <c r="D631" t="s">
        <v>527</v>
      </c>
      <c r="E631" t="s">
        <v>602</v>
      </c>
      <c r="F631" t="s">
        <v>67</v>
      </c>
      <c r="G631">
        <v>15000</v>
      </c>
    </row>
    <row r="632" spans="2:7" x14ac:dyDescent="0.25">
      <c r="B632" t="s">
        <v>405</v>
      </c>
      <c r="C632" t="s">
        <v>481</v>
      </c>
      <c r="D632" t="s">
        <v>528</v>
      </c>
      <c r="E632" t="s">
        <v>602</v>
      </c>
      <c r="F632" t="s">
        <v>67</v>
      </c>
      <c r="G632">
        <v>15000</v>
      </c>
    </row>
    <row r="633" spans="2:7" x14ac:dyDescent="0.25">
      <c r="B633" t="s">
        <v>406</v>
      </c>
      <c r="C633" t="s">
        <v>481</v>
      </c>
      <c r="D633" t="s">
        <v>529</v>
      </c>
      <c r="E633" t="s">
        <v>602</v>
      </c>
      <c r="F633" t="s">
        <v>67</v>
      </c>
      <c r="G633">
        <v>8333.33</v>
      </c>
    </row>
    <row r="634" spans="2:7" x14ac:dyDescent="0.25">
      <c r="B634" t="s">
        <v>407</v>
      </c>
      <c r="C634" t="s">
        <v>481</v>
      </c>
      <c r="D634" t="s">
        <v>530</v>
      </c>
      <c r="E634" t="s">
        <v>602</v>
      </c>
      <c r="F634" t="s">
        <v>67</v>
      </c>
      <c r="G634">
        <v>15000</v>
      </c>
    </row>
    <row r="635" spans="2:7" x14ac:dyDescent="0.25">
      <c r="B635" t="s">
        <v>408</v>
      </c>
      <c r="C635" t="s">
        <v>481</v>
      </c>
      <c r="D635" t="s">
        <v>531</v>
      </c>
      <c r="E635" t="s">
        <v>602</v>
      </c>
      <c r="F635" t="s">
        <v>67</v>
      </c>
      <c r="G635">
        <v>22916.67</v>
      </c>
    </row>
    <row r="636" spans="2:7" x14ac:dyDescent="0.25">
      <c r="B636" t="s">
        <v>409</v>
      </c>
      <c r="C636" t="s">
        <v>481</v>
      </c>
      <c r="D636" t="s">
        <v>532</v>
      </c>
      <c r="E636" t="s">
        <v>602</v>
      </c>
      <c r="F636" t="s">
        <v>67</v>
      </c>
      <c r="G636">
        <v>20000</v>
      </c>
    </row>
    <row r="637" spans="2:7" x14ac:dyDescent="0.25">
      <c r="B637" t="s">
        <v>410</v>
      </c>
      <c r="C637" t="s">
        <v>481</v>
      </c>
      <c r="D637" t="s">
        <v>533</v>
      </c>
      <c r="E637" t="s">
        <v>602</v>
      </c>
      <c r="F637" t="s">
        <v>67</v>
      </c>
      <c r="G637">
        <v>20833.330000000002</v>
      </c>
    </row>
    <row r="638" spans="2:7" x14ac:dyDescent="0.25">
      <c r="B638" t="s">
        <v>411</v>
      </c>
      <c r="C638" t="s">
        <v>481</v>
      </c>
      <c r="D638" t="s">
        <v>534</v>
      </c>
      <c r="E638" t="s">
        <v>602</v>
      </c>
      <c r="F638" t="s">
        <v>67</v>
      </c>
      <c r="G638">
        <v>15000</v>
      </c>
    </row>
    <row r="639" spans="2:7" x14ac:dyDescent="0.25">
      <c r="B639" t="s">
        <v>412</v>
      </c>
      <c r="C639" t="s">
        <v>481</v>
      </c>
      <c r="D639" t="s">
        <v>535</v>
      </c>
      <c r="E639" t="s">
        <v>602</v>
      </c>
      <c r="F639" t="s">
        <v>67</v>
      </c>
      <c r="G639">
        <v>25000</v>
      </c>
    </row>
    <row r="640" spans="2:7" x14ac:dyDescent="0.25">
      <c r="B640" t="s">
        <v>413</v>
      </c>
      <c r="C640" t="s">
        <v>481</v>
      </c>
      <c r="D640" t="s">
        <v>536</v>
      </c>
      <c r="E640" t="s">
        <v>602</v>
      </c>
      <c r="F640" t="s">
        <v>67</v>
      </c>
      <c r="G640">
        <v>25000</v>
      </c>
    </row>
    <row r="641" spans="2:7" x14ac:dyDescent="0.25">
      <c r="B641" t="s">
        <v>414</v>
      </c>
      <c r="C641" t="s">
        <v>481</v>
      </c>
      <c r="D641" t="s">
        <v>537</v>
      </c>
      <c r="E641" t="s">
        <v>602</v>
      </c>
      <c r="F641" t="s">
        <v>67</v>
      </c>
      <c r="G641">
        <v>15000</v>
      </c>
    </row>
    <row r="642" spans="2:7" x14ac:dyDescent="0.25">
      <c r="B642" t="s">
        <v>415</v>
      </c>
      <c r="C642" t="s">
        <v>481</v>
      </c>
      <c r="D642" t="s">
        <v>538</v>
      </c>
      <c r="E642" t="s">
        <v>602</v>
      </c>
      <c r="F642" t="s">
        <v>67</v>
      </c>
      <c r="G642">
        <v>175000</v>
      </c>
    </row>
    <row r="643" spans="2:7" x14ac:dyDescent="0.25">
      <c r="B643" t="s">
        <v>416</v>
      </c>
      <c r="C643" t="s">
        <v>481</v>
      </c>
      <c r="D643" t="s">
        <v>539</v>
      </c>
      <c r="E643" t="s">
        <v>602</v>
      </c>
      <c r="F643" t="s">
        <v>67</v>
      </c>
      <c r="G643">
        <v>38500</v>
      </c>
    </row>
    <row r="644" spans="2:7" x14ac:dyDescent="0.25">
      <c r="B644" t="s">
        <v>417</v>
      </c>
      <c r="C644" t="s">
        <v>481</v>
      </c>
      <c r="D644" t="s">
        <v>540</v>
      </c>
      <c r="E644" t="s">
        <v>602</v>
      </c>
      <c r="F644" t="s">
        <v>67</v>
      </c>
      <c r="G644">
        <v>30000</v>
      </c>
    </row>
    <row r="645" spans="2:7" x14ac:dyDescent="0.25">
      <c r="B645" t="s">
        <v>418</v>
      </c>
      <c r="C645" t="s">
        <v>481</v>
      </c>
      <c r="D645" t="s">
        <v>541</v>
      </c>
      <c r="E645" t="s">
        <v>602</v>
      </c>
      <c r="F645" t="s">
        <v>67</v>
      </c>
      <c r="G645">
        <v>25000</v>
      </c>
    </row>
    <row r="646" spans="2:7" x14ac:dyDescent="0.25">
      <c r="B646" t="s">
        <v>419</v>
      </c>
      <c r="C646" t="s">
        <v>481</v>
      </c>
      <c r="D646" t="s">
        <v>542</v>
      </c>
      <c r="E646" t="s">
        <v>602</v>
      </c>
      <c r="F646" t="s">
        <v>67</v>
      </c>
      <c r="G646">
        <v>60000</v>
      </c>
    </row>
    <row r="647" spans="2:7" x14ac:dyDescent="0.25">
      <c r="B647" t="s">
        <v>420</v>
      </c>
      <c r="C647" t="s">
        <v>481</v>
      </c>
      <c r="D647" t="s">
        <v>543</v>
      </c>
      <c r="E647" t="s">
        <v>602</v>
      </c>
      <c r="F647" t="s">
        <v>67</v>
      </c>
      <c r="G647">
        <v>32500</v>
      </c>
    </row>
    <row r="648" spans="2:7" x14ac:dyDescent="0.25">
      <c r="B648" t="s">
        <v>421</v>
      </c>
      <c r="C648" t="s">
        <v>481</v>
      </c>
      <c r="D648" t="s">
        <v>544</v>
      </c>
      <c r="E648" t="s">
        <v>602</v>
      </c>
      <c r="F648" t="s">
        <v>67</v>
      </c>
      <c r="G648">
        <v>150000</v>
      </c>
    </row>
    <row r="649" spans="2:7" x14ac:dyDescent="0.25">
      <c r="B649" t="s">
        <v>422</v>
      </c>
      <c r="C649" t="s">
        <v>481</v>
      </c>
      <c r="D649" t="s">
        <v>545</v>
      </c>
      <c r="E649" t="s">
        <v>602</v>
      </c>
      <c r="F649" t="s">
        <v>67</v>
      </c>
      <c r="G649">
        <v>20000</v>
      </c>
    </row>
    <row r="650" spans="2:7" x14ac:dyDescent="0.25">
      <c r="B650" t="s">
        <v>423</v>
      </c>
      <c r="C650" t="s">
        <v>481</v>
      </c>
      <c r="D650" t="s">
        <v>546</v>
      </c>
      <c r="E650" t="s">
        <v>602</v>
      </c>
      <c r="F650" t="s">
        <v>67</v>
      </c>
      <c r="G650">
        <v>25000</v>
      </c>
    </row>
    <row r="651" spans="2:7" x14ac:dyDescent="0.25">
      <c r="B651" t="s">
        <v>424</v>
      </c>
      <c r="C651" t="s">
        <v>481</v>
      </c>
      <c r="D651" t="s">
        <v>547</v>
      </c>
      <c r="E651" t="s">
        <v>602</v>
      </c>
      <c r="F651" t="s">
        <v>67</v>
      </c>
      <c r="G651">
        <v>25000</v>
      </c>
    </row>
    <row r="652" spans="2:7" x14ac:dyDescent="0.25">
      <c r="B652" t="s">
        <v>425</v>
      </c>
      <c r="C652" t="s">
        <v>481</v>
      </c>
      <c r="D652" t="s">
        <v>548</v>
      </c>
      <c r="E652" t="s">
        <v>602</v>
      </c>
      <c r="F652" t="s">
        <v>67</v>
      </c>
      <c r="G652">
        <v>55000</v>
      </c>
    </row>
    <row r="653" spans="2:7" x14ac:dyDescent="0.25">
      <c r="B653" t="s">
        <v>426</v>
      </c>
      <c r="C653" t="s">
        <v>481</v>
      </c>
      <c r="D653" t="s">
        <v>549</v>
      </c>
      <c r="E653" t="s">
        <v>602</v>
      </c>
      <c r="F653" t="s">
        <v>67</v>
      </c>
      <c r="G653">
        <v>15000</v>
      </c>
    </row>
    <row r="654" spans="2:7" x14ac:dyDescent="0.25">
      <c r="B654" t="s">
        <v>427</v>
      </c>
      <c r="C654" t="s">
        <v>481</v>
      </c>
      <c r="D654" t="s">
        <v>550</v>
      </c>
      <c r="E654" t="s">
        <v>602</v>
      </c>
      <c r="F654" t="s">
        <v>67</v>
      </c>
      <c r="G654">
        <v>5666.67</v>
      </c>
    </row>
    <row r="655" spans="2:7" x14ac:dyDescent="0.25">
      <c r="B655" t="s">
        <v>428</v>
      </c>
      <c r="C655" t="s">
        <v>481</v>
      </c>
      <c r="D655" t="s">
        <v>551</v>
      </c>
      <c r="E655" t="s">
        <v>602</v>
      </c>
      <c r="F655" t="s">
        <v>67</v>
      </c>
      <c r="G655">
        <v>26666.67</v>
      </c>
    </row>
    <row r="656" spans="2:7" x14ac:dyDescent="0.25">
      <c r="B656" t="s">
        <v>429</v>
      </c>
      <c r="C656" t="s">
        <v>481</v>
      </c>
      <c r="D656" t="s">
        <v>552</v>
      </c>
      <c r="E656" t="s">
        <v>602</v>
      </c>
      <c r="F656" t="s">
        <v>67</v>
      </c>
      <c r="G656">
        <v>12500</v>
      </c>
    </row>
    <row r="657" spans="2:7" x14ac:dyDescent="0.25">
      <c r="B657" t="s">
        <v>430</v>
      </c>
      <c r="C657" t="s">
        <v>481</v>
      </c>
      <c r="D657" t="s">
        <v>553</v>
      </c>
      <c r="E657" t="s">
        <v>602</v>
      </c>
      <c r="F657" t="s">
        <v>67</v>
      </c>
      <c r="G657">
        <v>57777.78</v>
      </c>
    </row>
    <row r="658" spans="2:7" x14ac:dyDescent="0.25">
      <c r="B658" t="s">
        <v>431</v>
      </c>
      <c r="C658" t="s">
        <v>481</v>
      </c>
      <c r="D658" t="s">
        <v>554</v>
      </c>
      <c r="E658" t="s">
        <v>602</v>
      </c>
      <c r="F658" t="s">
        <v>67</v>
      </c>
      <c r="G658">
        <v>8493.33</v>
      </c>
    </row>
    <row r="659" spans="2:7" x14ac:dyDescent="0.25">
      <c r="B659" t="s">
        <v>432</v>
      </c>
      <c r="C659" t="s">
        <v>481</v>
      </c>
      <c r="D659" t="s">
        <v>555</v>
      </c>
      <c r="E659" t="s">
        <v>602</v>
      </c>
      <c r="F659" t="s">
        <v>67</v>
      </c>
      <c r="G659">
        <v>16666.669999999998</v>
      </c>
    </row>
    <row r="660" spans="2:7" x14ac:dyDescent="0.25">
      <c r="B660" t="s">
        <v>433</v>
      </c>
      <c r="C660" t="s">
        <v>481</v>
      </c>
      <c r="D660" t="s">
        <v>556</v>
      </c>
      <c r="E660" t="s">
        <v>602</v>
      </c>
      <c r="F660" t="s">
        <v>67</v>
      </c>
      <c r="G660">
        <v>12500</v>
      </c>
    </row>
    <row r="661" spans="2:7" x14ac:dyDescent="0.25">
      <c r="B661" t="s">
        <v>434</v>
      </c>
      <c r="C661" t="s">
        <v>481</v>
      </c>
      <c r="D661" t="s">
        <v>557</v>
      </c>
      <c r="E661" t="s">
        <v>602</v>
      </c>
      <c r="F661" t="s">
        <v>67</v>
      </c>
      <c r="G661">
        <v>25000</v>
      </c>
    </row>
    <row r="662" spans="2:7" x14ac:dyDescent="0.25">
      <c r="B662" t="s">
        <v>435</v>
      </c>
      <c r="C662" t="s">
        <v>481</v>
      </c>
      <c r="D662" t="s">
        <v>558</v>
      </c>
      <c r="E662" t="s">
        <v>602</v>
      </c>
      <c r="F662" t="s">
        <v>67</v>
      </c>
      <c r="G662">
        <v>30645.16</v>
      </c>
    </row>
    <row r="663" spans="2:7" x14ac:dyDescent="0.25">
      <c r="B663" t="s">
        <v>436</v>
      </c>
      <c r="C663" t="s">
        <v>481</v>
      </c>
      <c r="D663" t="s">
        <v>559</v>
      </c>
      <c r="E663" t="s">
        <v>602</v>
      </c>
      <c r="F663" t="s">
        <v>67</v>
      </c>
      <c r="G663">
        <v>85000</v>
      </c>
    </row>
    <row r="664" spans="2:7" x14ac:dyDescent="0.25">
      <c r="B664" t="s">
        <v>437</v>
      </c>
      <c r="C664" t="s">
        <v>481</v>
      </c>
      <c r="D664" t="s">
        <v>560</v>
      </c>
      <c r="E664" t="s">
        <v>602</v>
      </c>
      <c r="F664" t="s">
        <v>67</v>
      </c>
      <c r="G664">
        <v>15000</v>
      </c>
    </row>
    <row r="665" spans="2:7" x14ac:dyDescent="0.25">
      <c r="B665" t="s">
        <v>438</v>
      </c>
      <c r="C665" t="s">
        <v>481</v>
      </c>
      <c r="D665" t="s">
        <v>561</v>
      </c>
      <c r="E665" t="s">
        <v>602</v>
      </c>
      <c r="F665" t="s">
        <v>67</v>
      </c>
      <c r="G665">
        <v>41666.67</v>
      </c>
    </row>
    <row r="666" spans="2:7" x14ac:dyDescent="0.25">
      <c r="B666" t="s">
        <v>439</v>
      </c>
      <c r="C666" t="s">
        <v>481</v>
      </c>
      <c r="D666" t="s">
        <v>562</v>
      </c>
      <c r="E666" t="s">
        <v>602</v>
      </c>
      <c r="F666" t="s">
        <v>67</v>
      </c>
      <c r="G666">
        <v>26500</v>
      </c>
    </row>
    <row r="667" spans="2:7" x14ac:dyDescent="0.25">
      <c r="B667" t="s">
        <v>440</v>
      </c>
      <c r="C667" t="s">
        <v>481</v>
      </c>
      <c r="D667" t="s">
        <v>563</v>
      </c>
      <c r="E667" t="s">
        <v>602</v>
      </c>
      <c r="F667" t="s">
        <v>67</v>
      </c>
      <c r="G667">
        <v>30000</v>
      </c>
    </row>
    <row r="668" spans="2:7" x14ac:dyDescent="0.25">
      <c r="B668" t="s">
        <v>441</v>
      </c>
      <c r="C668" t="s">
        <v>481</v>
      </c>
      <c r="D668" t="s">
        <v>564</v>
      </c>
      <c r="E668" t="s">
        <v>602</v>
      </c>
      <c r="F668" t="s">
        <v>67</v>
      </c>
      <c r="G668">
        <v>50000</v>
      </c>
    </row>
    <row r="669" spans="2:7" x14ac:dyDescent="0.25">
      <c r="B669" t="s">
        <v>442</v>
      </c>
      <c r="C669" t="s">
        <v>481</v>
      </c>
      <c r="D669" t="s">
        <v>565</v>
      </c>
      <c r="E669" t="s">
        <v>602</v>
      </c>
      <c r="F669" t="s">
        <v>67</v>
      </c>
      <c r="G669">
        <v>65000</v>
      </c>
    </row>
    <row r="670" spans="2:7" x14ac:dyDescent="0.25">
      <c r="B670" t="s">
        <v>443</v>
      </c>
      <c r="C670" t="s">
        <v>482</v>
      </c>
      <c r="D670" t="s">
        <v>566</v>
      </c>
      <c r="E670" t="s">
        <v>602</v>
      </c>
      <c r="F670" t="s">
        <v>67</v>
      </c>
      <c r="G670">
        <v>8750</v>
      </c>
    </row>
    <row r="671" spans="2:7" x14ac:dyDescent="0.25">
      <c r="B671" t="s">
        <v>444</v>
      </c>
      <c r="C671" t="s">
        <v>482</v>
      </c>
      <c r="D671" t="s">
        <v>567</v>
      </c>
      <c r="E671" t="s">
        <v>602</v>
      </c>
      <c r="F671" t="s">
        <v>67</v>
      </c>
      <c r="G671">
        <v>22916.67</v>
      </c>
    </row>
    <row r="672" spans="2:7" x14ac:dyDescent="0.25">
      <c r="B672" t="s">
        <v>445</v>
      </c>
      <c r="C672" t="s">
        <v>482</v>
      </c>
      <c r="D672" t="s">
        <v>568</v>
      </c>
      <c r="E672" t="s">
        <v>602</v>
      </c>
      <c r="F672" t="s">
        <v>67</v>
      </c>
      <c r="G672">
        <v>35000</v>
      </c>
    </row>
    <row r="673" spans="2:7" x14ac:dyDescent="0.25">
      <c r="B673" t="s">
        <v>446</v>
      </c>
      <c r="C673" t="s">
        <v>482</v>
      </c>
      <c r="D673" t="s">
        <v>569</v>
      </c>
      <c r="E673" t="s">
        <v>602</v>
      </c>
      <c r="F673" t="s">
        <v>67</v>
      </c>
      <c r="G673">
        <v>50000</v>
      </c>
    </row>
    <row r="674" spans="2:7" x14ac:dyDescent="0.25">
      <c r="B674" t="s">
        <v>447</v>
      </c>
      <c r="C674" t="s">
        <v>482</v>
      </c>
      <c r="D674" t="s">
        <v>570</v>
      </c>
      <c r="E674" t="s">
        <v>602</v>
      </c>
      <c r="F674" t="s">
        <v>67</v>
      </c>
      <c r="G674">
        <v>10000</v>
      </c>
    </row>
    <row r="675" spans="2:7" x14ac:dyDescent="0.25">
      <c r="B675" t="s">
        <v>448</v>
      </c>
      <c r="C675" t="s">
        <v>482</v>
      </c>
      <c r="D675" t="s">
        <v>522</v>
      </c>
      <c r="E675" t="s">
        <v>602</v>
      </c>
      <c r="F675" t="s">
        <v>67</v>
      </c>
      <c r="G675">
        <v>0</v>
      </c>
    </row>
    <row r="676" spans="2:7" x14ac:dyDescent="0.25">
      <c r="B676" t="s">
        <v>449</v>
      </c>
      <c r="C676" t="s">
        <v>482</v>
      </c>
      <c r="D676" t="s">
        <v>571</v>
      </c>
      <c r="E676" t="s">
        <v>602</v>
      </c>
      <c r="F676" t="s">
        <v>67</v>
      </c>
      <c r="G676">
        <v>2500</v>
      </c>
    </row>
    <row r="677" spans="2:7" x14ac:dyDescent="0.25">
      <c r="B677" t="s">
        <v>450</v>
      </c>
      <c r="C677" t="s">
        <v>482</v>
      </c>
      <c r="D677" t="s">
        <v>572</v>
      </c>
      <c r="E677" t="s">
        <v>602</v>
      </c>
      <c r="F677" t="s">
        <v>67</v>
      </c>
      <c r="G677">
        <v>20000</v>
      </c>
    </row>
    <row r="678" spans="2:7" x14ac:dyDescent="0.25">
      <c r="B678" t="s">
        <v>451</v>
      </c>
      <c r="C678" t="s">
        <v>482</v>
      </c>
      <c r="D678" t="s">
        <v>573</v>
      </c>
      <c r="E678" t="s">
        <v>602</v>
      </c>
      <c r="F678" t="s">
        <v>67</v>
      </c>
      <c r="G678">
        <v>20000</v>
      </c>
    </row>
    <row r="679" spans="2:7" x14ac:dyDescent="0.25">
      <c r="B679" t="s">
        <v>452</v>
      </c>
      <c r="C679" t="s">
        <v>482</v>
      </c>
      <c r="D679" t="s">
        <v>574</v>
      </c>
      <c r="E679" t="s">
        <v>602</v>
      </c>
      <c r="F679" t="s">
        <v>67</v>
      </c>
      <c r="G679">
        <v>15000</v>
      </c>
    </row>
    <row r="680" spans="2:7" x14ac:dyDescent="0.25">
      <c r="B680" t="s">
        <v>453</v>
      </c>
      <c r="C680" t="s">
        <v>482</v>
      </c>
      <c r="D680" t="s">
        <v>575</v>
      </c>
      <c r="E680" t="s">
        <v>602</v>
      </c>
      <c r="F680" t="s">
        <v>67</v>
      </c>
      <c r="G680">
        <v>20000</v>
      </c>
    </row>
    <row r="681" spans="2:7" x14ac:dyDescent="0.25">
      <c r="B681" t="s">
        <v>454</v>
      </c>
      <c r="C681" t="s">
        <v>482</v>
      </c>
      <c r="D681" t="s">
        <v>576</v>
      </c>
      <c r="E681" t="s">
        <v>602</v>
      </c>
      <c r="F681" t="s">
        <v>67</v>
      </c>
      <c r="G681">
        <v>25000</v>
      </c>
    </row>
    <row r="682" spans="2:7" x14ac:dyDescent="0.25">
      <c r="B682" t="s">
        <v>455</v>
      </c>
      <c r="C682" t="s">
        <v>482</v>
      </c>
      <c r="D682" t="s">
        <v>577</v>
      </c>
      <c r="E682" t="s">
        <v>602</v>
      </c>
      <c r="F682" t="s">
        <v>67</v>
      </c>
      <c r="G682">
        <v>20000</v>
      </c>
    </row>
    <row r="683" spans="2:7" x14ac:dyDescent="0.25">
      <c r="B683" t="s">
        <v>456</v>
      </c>
      <c r="C683" t="s">
        <v>482</v>
      </c>
      <c r="D683" t="s">
        <v>578</v>
      </c>
      <c r="E683" t="s">
        <v>602</v>
      </c>
      <c r="F683" t="s">
        <v>67</v>
      </c>
      <c r="G683">
        <v>20000</v>
      </c>
    </row>
    <row r="684" spans="2:7" x14ac:dyDescent="0.25">
      <c r="B684" t="s">
        <v>457</v>
      </c>
      <c r="C684" t="s">
        <v>482</v>
      </c>
      <c r="D684" t="s">
        <v>579</v>
      </c>
      <c r="E684" t="s">
        <v>602</v>
      </c>
      <c r="F684" t="s">
        <v>67</v>
      </c>
      <c r="G684">
        <v>30000</v>
      </c>
    </row>
    <row r="685" spans="2:7" x14ac:dyDescent="0.25">
      <c r="B685" t="s">
        <v>458</v>
      </c>
      <c r="C685" t="s">
        <v>482</v>
      </c>
      <c r="D685" t="s">
        <v>580</v>
      </c>
      <c r="E685" t="s">
        <v>602</v>
      </c>
      <c r="F685" t="s">
        <v>67</v>
      </c>
      <c r="G685">
        <v>20000</v>
      </c>
    </row>
    <row r="686" spans="2:7" x14ac:dyDescent="0.25">
      <c r="B686" t="s">
        <v>459</v>
      </c>
      <c r="C686" t="s">
        <v>482</v>
      </c>
      <c r="D686" t="s">
        <v>581</v>
      </c>
      <c r="E686" t="s">
        <v>602</v>
      </c>
      <c r="F686" t="s">
        <v>67</v>
      </c>
      <c r="G686">
        <v>25000</v>
      </c>
    </row>
    <row r="687" spans="2:7" x14ac:dyDescent="0.25">
      <c r="B687" t="s">
        <v>460</v>
      </c>
      <c r="C687" t="s">
        <v>482</v>
      </c>
      <c r="D687" t="s">
        <v>582</v>
      </c>
      <c r="E687" t="s">
        <v>602</v>
      </c>
      <c r="F687" t="s">
        <v>67</v>
      </c>
      <c r="G687">
        <v>12500</v>
      </c>
    </row>
    <row r="688" spans="2:7" x14ac:dyDescent="0.25">
      <c r="B688" t="s">
        <v>461</v>
      </c>
      <c r="C688" t="s">
        <v>482</v>
      </c>
      <c r="D688" t="s">
        <v>583</v>
      </c>
      <c r="E688" t="s">
        <v>602</v>
      </c>
      <c r="F688" t="s">
        <v>67</v>
      </c>
      <c r="G688">
        <v>80833.33</v>
      </c>
    </row>
    <row r="689" spans="2:7" x14ac:dyDescent="0.25">
      <c r="B689" t="s">
        <v>462</v>
      </c>
      <c r="C689" t="s">
        <v>482</v>
      </c>
      <c r="D689" t="s">
        <v>584</v>
      </c>
      <c r="E689" t="s">
        <v>602</v>
      </c>
      <c r="F689" t="s">
        <v>67</v>
      </c>
      <c r="G689">
        <v>15000</v>
      </c>
    </row>
    <row r="690" spans="2:7" x14ac:dyDescent="0.25">
      <c r="B690" t="s">
        <v>463</v>
      </c>
      <c r="C690" t="s">
        <v>482</v>
      </c>
      <c r="D690" t="s">
        <v>585</v>
      </c>
      <c r="E690" t="s">
        <v>602</v>
      </c>
      <c r="F690" t="s">
        <v>67</v>
      </c>
      <c r="G690">
        <v>7500</v>
      </c>
    </row>
    <row r="691" spans="2:7" x14ac:dyDescent="0.25">
      <c r="B691" t="s">
        <v>464</v>
      </c>
      <c r="C691" t="s">
        <v>482</v>
      </c>
      <c r="D691" t="s">
        <v>586</v>
      </c>
      <c r="E691" t="s">
        <v>602</v>
      </c>
      <c r="F691" t="s">
        <v>67</v>
      </c>
      <c r="G691">
        <v>150000</v>
      </c>
    </row>
    <row r="692" spans="2:7" x14ac:dyDescent="0.25">
      <c r="B692" t="s">
        <v>465</v>
      </c>
      <c r="C692" t="s">
        <v>482</v>
      </c>
      <c r="D692" t="s">
        <v>587</v>
      </c>
      <c r="E692" t="s">
        <v>602</v>
      </c>
      <c r="F692" t="s">
        <v>67</v>
      </c>
      <c r="G692">
        <v>18333.330000000002</v>
      </c>
    </row>
    <row r="693" spans="2:7" x14ac:dyDescent="0.25">
      <c r="B693" t="s">
        <v>466</v>
      </c>
      <c r="C693" t="s">
        <v>482</v>
      </c>
      <c r="D693" t="s">
        <v>588</v>
      </c>
      <c r="E693" t="s">
        <v>602</v>
      </c>
      <c r="F693" t="s">
        <v>67</v>
      </c>
      <c r="G693">
        <v>25000</v>
      </c>
    </row>
    <row r="694" spans="2:7" x14ac:dyDescent="0.25">
      <c r="B694" t="s">
        <v>467</v>
      </c>
      <c r="C694" t="s">
        <v>482</v>
      </c>
      <c r="D694" t="s">
        <v>589</v>
      </c>
      <c r="E694" t="s">
        <v>602</v>
      </c>
      <c r="F694" t="s">
        <v>67</v>
      </c>
      <c r="G694">
        <v>66034.95</v>
      </c>
    </row>
    <row r="695" spans="2:7" x14ac:dyDescent="0.25">
      <c r="B695" t="s">
        <v>468</v>
      </c>
      <c r="C695" t="s">
        <v>483</v>
      </c>
      <c r="D695" t="s">
        <v>590</v>
      </c>
      <c r="E695" t="s">
        <v>71</v>
      </c>
      <c r="F695" t="s">
        <v>67</v>
      </c>
      <c r="G695">
        <v>16515.810000000001</v>
      </c>
    </row>
    <row r="696" spans="2:7" x14ac:dyDescent="0.25">
      <c r="B696" t="s">
        <v>469</v>
      </c>
      <c r="C696" t="s">
        <v>483</v>
      </c>
      <c r="D696" t="s">
        <v>591</v>
      </c>
      <c r="E696" t="s">
        <v>71</v>
      </c>
      <c r="F696" t="s">
        <v>67</v>
      </c>
      <c r="G696">
        <v>34835.040000000001</v>
      </c>
    </row>
    <row r="697" spans="2:7" x14ac:dyDescent="0.25">
      <c r="B697" t="s">
        <v>470</v>
      </c>
      <c r="C697" t="s">
        <v>483</v>
      </c>
      <c r="D697" t="s">
        <v>592</v>
      </c>
      <c r="E697" t="s">
        <v>60</v>
      </c>
      <c r="F697" t="s">
        <v>67</v>
      </c>
      <c r="G697">
        <v>150000</v>
      </c>
    </row>
    <row r="698" spans="2:7" x14ac:dyDescent="0.25">
      <c r="B698" t="s">
        <v>471</v>
      </c>
      <c r="C698" t="s">
        <v>484</v>
      </c>
      <c r="D698" t="s">
        <v>593</v>
      </c>
      <c r="E698" t="s">
        <v>602</v>
      </c>
      <c r="F698" t="s">
        <v>67</v>
      </c>
      <c r="G698">
        <v>15652.78</v>
      </c>
    </row>
    <row r="699" spans="2:7" x14ac:dyDescent="0.25">
      <c r="B699" t="s">
        <v>472</v>
      </c>
      <c r="C699" t="s">
        <v>484</v>
      </c>
      <c r="D699" t="s">
        <v>594</v>
      </c>
      <c r="E699" t="s">
        <v>602</v>
      </c>
      <c r="F699" t="s">
        <v>67</v>
      </c>
      <c r="G699">
        <v>17594.09</v>
      </c>
    </row>
    <row r="700" spans="2:7" x14ac:dyDescent="0.25">
      <c r="B700" t="s">
        <v>473</v>
      </c>
      <c r="C700" t="s">
        <v>484</v>
      </c>
      <c r="D700" t="s">
        <v>595</v>
      </c>
      <c r="E700" t="s">
        <v>602</v>
      </c>
      <c r="F700" t="s">
        <v>67</v>
      </c>
      <c r="G700">
        <v>11666.67</v>
      </c>
    </row>
    <row r="701" spans="2:7" x14ac:dyDescent="0.25">
      <c r="B701" t="s">
        <v>474</v>
      </c>
      <c r="C701" t="s">
        <v>484</v>
      </c>
      <c r="D701" t="s">
        <v>596</v>
      </c>
      <c r="E701" t="s">
        <v>602</v>
      </c>
      <c r="F701" t="s">
        <v>67</v>
      </c>
      <c r="G701">
        <v>30000</v>
      </c>
    </row>
    <row r="702" spans="2:7" x14ac:dyDescent="0.25">
      <c r="B702" t="s">
        <v>475</v>
      </c>
      <c r="C702" t="s">
        <v>484</v>
      </c>
      <c r="D702" t="s">
        <v>597</v>
      </c>
      <c r="E702" t="s">
        <v>602</v>
      </c>
      <c r="F702" t="s">
        <v>67</v>
      </c>
      <c r="G702">
        <v>20000</v>
      </c>
    </row>
    <row r="703" spans="2:7" x14ac:dyDescent="0.25">
      <c r="B703" t="s">
        <v>476</v>
      </c>
      <c r="C703" t="s">
        <v>484</v>
      </c>
      <c r="D703" t="s">
        <v>598</v>
      </c>
      <c r="E703" t="s">
        <v>602</v>
      </c>
      <c r="F703" t="s">
        <v>67</v>
      </c>
      <c r="G703">
        <v>75000</v>
      </c>
    </row>
    <row r="704" spans="2:7" x14ac:dyDescent="0.25">
      <c r="B704" t="s">
        <v>477</v>
      </c>
      <c r="C704" t="s">
        <v>484</v>
      </c>
      <c r="D704" t="s">
        <v>599</v>
      </c>
      <c r="E704" t="s">
        <v>602</v>
      </c>
      <c r="F704" t="s">
        <v>67</v>
      </c>
      <c r="G704">
        <v>30000</v>
      </c>
    </row>
    <row r="705" spans="2:10" x14ac:dyDescent="0.25">
      <c r="B705" t="s">
        <v>478</v>
      </c>
      <c r="C705" t="s">
        <v>484</v>
      </c>
      <c r="D705" t="s">
        <v>600</v>
      </c>
      <c r="E705" t="s">
        <v>602</v>
      </c>
      <c r="F705" t="s">
        <v>67</v>
      </c>
      <c r="G705">
        <v>130000</v>
      </c>
    </row>
    <row r="706" spans="2:10" x14ac:dyDescent="0.25">
      <c r="B706" t="s">
        <v>479</v>
      </c>
      <c r="C706" t="s">
        <v>485</v>
      </c>
      <c r="D706" t="s">
        <v>601</v>
      </c>
      <c r="E706" t="s">
        <v>75</v>
      </c>
      <c r="F706" t="s">
        <v>67</v>
      </c>
      <c r="G706">
        <v>170000</v>
      </c>
    </row>
    <row r="707" spans="2:10" ht="32.25" customHeight="1" x14ac:dyDescent="0.25">
      <c r="B707" s="241" t="s">
        <v>603</v>
      </c>
      <c r="C707" s="241"/>
      <c r="D707" s="241"/>
      <c r="E707" s="242">
        <v>5424375.7300000004</v>
      </c>
      <c r="F707" s="242"/>
      <c r="G707" s="242"/>
      <c r="H707" s="242"/>
      <c r="I707" s="51"/>
      <c r="J707" s="51"/>
    </row>
    <row r="708" spans="2:10" x14ac:dyDescent="0.25">
      <c r="D708" s="240"/>
    </row>
  </sheetData>
  <mergeCells count="49">
    <mergeCell ref="B707:D707"/>
    <mergeCell ref="E707:H707"/>
    <mergeCell ref="C561:F561"/>
    <mergeCell ref="C564:D564"/>
    <mergeCell ref="B527:E527"/>
    <mergeCell ref="B531:D531"/>
    <mergeCell ref="B534:E534"/>
    <mergeCell ref="B539:E539"/>
    <mergeCell ref="B542:D542"/>
    <mergeCell ref="E542:F542"/>
    <mergeCell ref="B144:E144"/>
    <mergeCell ref="B145:E145"/>
    <mergeCell ref="B146:E146"/>
    <mergeCell ref="B147:E147"/>
    <mergeCell ref="B151:D151"/>
    <mergeCell ref="D50:D51"/>
    <mergeCell ref="E50:E51"/>
    <mergeCell ref="B52:C52"/>
    <mergeCell ref="C55:D55"/>
    <mergeCell ref="B74:E74"/>
    <mergeCell ref="B40:C40"/>
    <mergeCell ref="B42:F42"/>
    <mergeCell ref="B45:C45"/>
    <mergeCell ref="A47:F47"/>
    <mergeCell ref="B48:F48"/>
    <mergeCell ref="B170:E170"/>
    <mergeCell ref="B407:E407"/>
    <mergeCell ref="D409:D428"/>
    <mergeCell ref="B432:E432"/>
    <mergeCell ref="D434:D523"/>
    <mergeCell ref="B524:D524"/>
    <mergeCell ref="B4:H4"/>
    <mergeCell ref="B5:H5"/>
    <mergeCell ref="B10:F10"/>
    <mergeCell ref="B6:H6"/>
    <mergeCell ref="B7:H7"/>
    <mergeCell ref="B12:F12"/>
    <mergeCell ref="B19:C19"/>
    <mergeCell ref="B24:F24"/>
    <mergeCell ref="B27:C27"/>
    <mergeCell ref="B30:F30"/>
    <mergeCell ref="B123:E123"/>
    <mergeCell ref="B121:D121"/>
    <mergeCell ref="D125:D131"/>
    <mergeCell ref="B135:E135"/>
    <mergeCell ref="B136:E136"/>
    <mergeCell ref="B137:E137"/>
    <mergeCell ref="B138:E138"/>
    <mergeCell ref="B154:D154"/>
  </mergeCells>
  <pageMargins left="0.7" right="0.7" top="0.75" bottom="0.75" header="0.3" footer="0.3"/>
  <pageSetup scale="27" orientation="portrait" verticalDpi="0" r:id="rId1"/>
  <rowBreaks count="7" manualBreakCount="7">
    <brk id="59" max="7" man="1"/>
    <brk id="156" max="7" man="1"/>
    <brk id="328" max="7" man="1"/>
    <brk id="391" max="7" man="1"/>
    <brk id="480" max="7" man="1"/>
    <brk id="571" max="7" man="1"/>
    <brk id="729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85"/>
  <sheetViews>
    <sheetView showGridLines="0" view="pageBreakPreview" topLeftCell="C1" zoomScale="55" zoomScaleNormal="85" zoomScaleSheetLayoutView="55" workbookViewId="0">
      <pane xSplit="1" topLeftCell="D1" activePane="topRight" state="frozen"/>
      <selection activeCell="G480" sqref="G480"/>
      <selection pane="topRight" activeCell="G480" sqref="G480"/>
    </sheetView>
  </sheetViews>
  <sheetFormatPr baseColWidth="10" defaultColWidth="11.42578125" defaultRowHeight="21" x14ac:dyDescent="0.35"/>
  <cols>
    <col min="1" max="2" width="0" hidden="1" customWidth="1"/>
    <col min="3" max="3" width="64.140625" style="246" customWidth="1"/>
    <col min="4" max="4" width="26.42578125" style="245" customWidth="1"/>
    <col min="5" max="5" width="22.5703125" style="22" customWidth="1"/>
    <col min="6" max="6" width="21.42578125" style="22" customWidth="1"/>
    <col min="7" max="7" width="22.42578125" style="22" bestFit="1" customWidth="1"/>
    <col min="8" max="9" width="19.42578125" style="22" bestFit="1" customWidth="1"/>
    <col min="10" max="10" width="18.85546875" style="244" bestFit="1" customWidth="1"/>
    <col min="11" max="11" width="19.42578125" style="22" bestFit="1" customWidth="1"/>
    <col min="12" max="12" width="18.85546875" style="22" bestFit="1" customWidth="1"/>
    <col min="13" max="13" width="14.42578125" style="22" customWidth="1"/>
    <col min="14" max="14" width="14.5703125" style="22" customWidth="1"/>
    <col min="15" max="15" width="13.28515625" style="22" customWidth="1"/>
    <col min="16" max="17" width="14.42578125" style="243" bestFit="1" customWidth="1"/>
    <col min="18" max="18" width="18.85546875" style="243" bestFit="1" customWidth="1"/>
    <col min="19" max="19" width="1.7109375" style="243" customWidth="1"/>
    <col min="20" max="20" width="12.5703125" bestFit="1" customWidth="1"/>
  </cols>
  <sheetData>
    <row r="1" spans="3:20" ht="28.5" customHeight="1" x14ac:dyDescent="0.25">
      <c r="C1" s="302" t="s">
        <v>700</v>
      </c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0"/>
    </row>
    <row r="2" spans="3:20" ht="21.75" customHeight="1" x14ac:dyDescent="0.25">
      <c r="C2" s="296" t="s">
        <v>699</v>
      </c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4"/>
    </row>
    <row r="3" spans="3:20" ht="15" customHeight="1" x14ac:dyDescent="0.25">
      <c r="C3" s="299">
        <v>2025</v>
      </c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7"/>
    </row>
    <row r="4" spans="3:20" ht="27" customHeight="1" x14ac:dyDescent="0.25">
      <c r="C4" s="296" t="s">
        <v>698</v>
      </c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4"/>
    </row>
    <row r="5" spans="3:20" ht="21.75" customHeight="1" x14ac:dyDescent="0.25">
      <c r="C5" s="295" t="s">
        <v>697</v>
      </c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4"/>
    </row>
    <row r="6" spans="3:20" ht="9.75" customHeight="1" x14ac:dyDescent="0.35"/>
    <row r="7" spans="3:20" s="240" customFormat="1" ht="25.5" customHeight="1" x14ac:dyDescent="0.25">
      <c r="C7" s="287" t="s">
        <v>696</v>
      </c>
      <c r="D7" s="293" t="s">
        <v>695</v>
      </c>
      <c r="E7" s="292" t="s">
        <v>694</v>
      </c>
      <c r="F7" s="291" t="s">
        <v>693</v>
      </c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89"/>
      <c r="S7" s="288"/>
    </row>
    <row r="8" spans="3:20" s="240" customFormat="1" x14ac:dyDescent="0.35">
      <c r="C8" s="287"/>
      <c r="D8" s="286"/>
      <c r="E8" s="285"/>
      <c r="F8" s="283" t="s">
        <v>692</v>
      </c>
      <c r="G8" s="283" t="s">
        <v>691</v>
      </c>
      <c r="H8" s="283" t="s">
        <v>690</v>
      </c>
      <c r="I8" s="283" t="s">
        <v>689</v>
      </c>
      <c r="J8" s="284" t="s">
        <v>688</v>
      </c>
      <c r="K8" s="283" t="s">
        <v>687</v>
      </c>
      <c r="L8" s="282" t="s">
        <v>686</v>
      </c>
      <c r="M8" s="283" t="s">
        <v>685</v>
      </c>
      <c r="N8" s="283" t="s">
        <v>684</v>
      </c>
      <c r="O8" s="283" t="s">
        <v>683</v>
      </c>
      <c r="P8" s="283" t="s">
        <v>682</v>
      </c>
      <c r="Q8" s="282" t="s">
        <v>681</v>
      </c>
      <c r="R8" s="281" t="s">
        <v>680</v>
      </c>
      <c r="S8" s="280"/>
    </row>
    <row r="9" spans="3:20" s="22" customFormat="1" x14ac:dyDescent="0.35">
      <c r="C9" s="270" t="s">
        <v>679</v>
      </c>
      <c r="D9" s="279"/>
      <c r="E9" s="278"/>
      <c r="F9" s="278"/>
      <c r="G9" s="278"/>
      <c r="H9" s="278"/>
      <c r="I9" s="278"/>
      <c r="J9" s="272"/>
      <c r="K9" s="278"/>
      <c r="L9" s="278"/>
      <c r="M9" s="278"/>
      <c r="N9" s="278"/>
      <c r="O9" s="278"/>
      <c r="P9" s="278"/>
      <c r="Q9" s="278"/>
      <c r="R9" s="277"/>
      <c r="S9" s="277"/>
    </row>
    <row r="10" spans="3:20" ht="15.75" x14ac:dyDescent="0.25">
      <c r="C10" s="264" t="s">
        <v>678</v>
      </c>
      <c r="D10" s="273">
        <f>D11+D12+D13+D14+D15</f>
        <v>1085623963</v>
      </c>
      <c r="E10" s="273">
        <f>E11+E12+E13+E14+E15</f>
        <v>1093498963</v>
      </c>
      <c r="F10" s="267">
        <f>SUM(F11:F15)</f>
        <v>87973391.060000002</v>
      </c>
      <c r="G10" s="276">
        <f>SUM(G11:G15)</f>
        <v>82889668.75999999</v>
      </c>
      <c r="H10" s="267">
        <f>SUM(H11:H15)</f>
        <v>83409224.299999982</v>
      </c>
      <c r="I10" s="267">
        <f>SUM(I11:I15)</f>
        <v>135464762.95000002</v>
      </c>
      <c r="J10" s="267">
        <f>SUM(J11:J15)</f>
        <v>88346556.769999996</v>
      </c>
      <c r="K10" s="267">
        <f>SUM(K11:K15)</f>
        <v>93998118.939999998</v>
      </c>
      <c r="L10" s="267">
        <f>SUM(L11:L15)</f>
        <v>94123164.890000015</v>
      </c>
      <c r="M10" s="267">
        <f>SUM(M11:M15)</f>
        <v>0</v>
      </c>
      <c r="N10" s="267">
        <f>SUM(N11:N15)</f>
        <v>0</v>
      </c>
      <c r="O10" s="272">
        <f>SUM(O11:O15)</f>
        <v>0</v>
      </c>
      <c r="P10" s="272">
        <f>SUM(P11:P15)</f>
        <v>0</v>
      </c>
      <c r="Q10" s="272">
        <f>SUM(Q11:Q15)</f>
        <v>0</v>
      </c>
      <c r="R10" s="267">
        <f>SUM(F10:Q10)</f>
        <v>666204887.66999996</v>
      </c>
      <c r="S10" s="267"/>
      <c r="T10" s="256"/>
    </row>
    <row r="11" spans="3:20" ht="22.5" customHeight="1" x14ac:dyDescent="0.25">
      <c r="C11" s="262" t="s">
        <v>677</v>
      </c>
      <c r="D11" s="269">
        <v>786905910</v>
      </c>
      <c r="E11" s="269">
        <v>801585910</v>
      </c>
      <c r="F11" s="269">
        <v>71214348.599999994</v>
      </c>
      <c r="G11" s="265">
        <v>65670879.719999999</v>
      </c>
      <c r="H11" s="265">
        <v>65542482.259999998</v>
      </c>
      <c r="I11" s="271">
        <v>67965762.290000007</v>
      </c>
      <c r="J11" s="265">
        <v>73595815.420000002</v>
      </c>
      <c r="K11" s="265">
        <v>73101508.620000005</v>
      </c>
      <c r="L11" s="265">
        <v>66830205.68</v>
      </c>
      <c r="M11" s="265"/>
      <c r="N11" s="265"/>
      <c r="O11" s="265"/>
      <c r="P11" s="265"/>
      <c r="Q11" s="265"/>
      <c r="R11" s="265">
        <f>SUM(F11:Q11)</f>
        <v>483921002.59000003</v>
      </c>
      <c r="S11" s="265"/>
      <c r="T11" s="256"/>
    </row>
    <row r="12" spans="3:20" ht="22.5" customHeight="1" x14ac:dyDescent="0.25">
      <c r="C12" s="262" t="s">
        <v>676</v>
      </c>
      <c r="D12" s="269">
        <v>91045705</v>
      </c>
      <c r="E12" s="269">
        <v>87045705</v>
      </c>
      <c r="F12" s="269">
        <v>3000000</v>
      </c>
      <c r="G12" s="265">
        <v>3120000</v>
      </c>
      <c r="H12" s="265">
        <v>3060000</v>
      </c>
      <c r="I12" s="271">
        <v>53010171.439999998</v>
      </c>
      <c r="J12" s="265">
        <v>60000</v>
      </c>
      <c r="K12" s="265">
        <v>6060000</v>
      </c>
      <c r="L12" s="265">
        <v>3000000</v>
      </c>
      <c r="M12" s="265"/>
      <c r="N12" s="265"/>
      <c r="O12" s="265"/>
      <c r="P12" s="265"/>
      <c r="Q12" s="265"/>
      <c r="R12" s="265">
        <f>SUM(F12:Q12)</f>
        <v>71310171.439999998</v>
      </c>
      <c r="S12" s="265"/>
      <c r="T12" s="256"/>
    </row>
    <row r="13" spans="3:20" ht="22.5" customHeight="1" x14ac:dyDescent="0.25">
      <c r="C13" s="262" t="s">
        <v>675</v>
      </c>
      <c r="D13" s="269">
        <v>33600</v>
      </c>
      <c r="E13" s="269">
        <v>1033600</v>
      </c>
      <c r="F13" s="269">
        <v>125000</v>
      </c>
      <c r="G13" s="265">
        <v>125000</v>
      </c>
      <c r="H13" s="265">
        <v>140000</v>
      </c>
      <c r="I13" s="271">
        <v>110000</v>
      </c>
      <c r="J13" s="265">
        <v>125000</v>
      </c>
      <c r="K13" s="265">
        <v>0</v>
      </c>
      <c r="L13" s="265">
        <v>385000</v>
      </c>
      <c r="M13" s="265"/>
      <c r="N13" s="265"/>
      <c r="O13" s="265"/>
      <c r="P13" s="265"/>
      <c r="Q13" s="265"/>
      <c r="R13" s="265">
        <f>SUM(F13:Q13)</f>
        <v>1010000</v>
      </c>
      <c r="S13" s="265"/>
      <c r="T13" s="256"/>
    </row>
    <row r="14" spans="3:20" ht="22.5" customHeight="1" x14ac:dyDescent="0.25">
      <c r="C14" s="262" t="s">
        <v>674</v>
      </c>
      <c r="D14" s="269">
        <v>68671706</v>
      </c>
      <c r="E14" s="269">
        <v>68731706</v>
      </c>
      <c r="F14" s="269">
        <v>0</v>
      </c>
      <c r="G14" s="265">
        <v>10000</v>
      </c>
      <c r="H14" s="265">
        <v>0</v>
      </c>
      <c r="I14" s="271">
        <v>0</v>
      </c>
      <c r="J14" s="265">
        <v>0</v>
      </c>
      <c r="K14" s="265">
        <v>60000</v>
      </c>
      <c r="L14" s="265">
        <v>8940000</v>
      </c>
      <c r="M14" s="265"/>
      <c r="N14" s="265"/>
      <c r="O14" s="265"/>
      <c r="P14" s="265"/>
      <c r="Q14" s="265"/>
      <c r="R14" s="265">
        <f>SUM(F14:Q14)</f>
        <v>9010000</v>
      </c>
      <c r="S14" s="265"/>
      <c r="T14" s="256"/>
    </row>
    <row r="15" spans="3:20" ht="22.5" customHeight="1" x14ac:dyDescent="0.25">
      <c r="C15" s="262" t="s">
        <v>673</v>
      </c>
      <c r="D15" s="269">
        <v>138967042</v>
      </c>
      <c r="E15" s="269">
        <v>135102042</v>
      </c>
      <c r="F15" s="269">
        <v>13634042.460000001</v>
      </c>
      <c r="G15" s="265">
        <v>13963789.039999999</v>
      </c>
      <c r="H15" s="265">
        <v>14666742.039999999</v>
      </c>
      <c r="I15" s="271">
        <v>14378829.220000001</v>
      </c>
      <c r="J15" s="265">
        <v>14565741.35</v>
      </c>
      <c r="K15" s="265">
        <v>14776610.32</v>
      </c>
      <c r="L15" s="265">
        <v>14967959.210000001</v>
      </c>
      <c r="M15" s="265"/>
      <c r="N15" s="265"/>
      <c r="O15" s="265"/>
      <c r="P15" s="265"/>
      <c r="Q15" s="265"/>
      <c r="R15" s="265">
        <f>SUM(F15:Q15)</f>
        <v>100953713.64000002</v>
      </c>
      <c r="S15" s="265"/>
      <c r="T15" s="256"/>
    </row>
    <row r="16" spans="3:20" ht="19.5" customHeight="1" x14ac:dyDescent="0.25">
      <c r="C16" s="264" t="s">
        <v>672</v>
      </c>
      <c r="D16" s="273">
        <f>D17+D18+D19+D20+D21+D22+D23+D24+D25</f>
        <v>338882615</v>
      </c>
      <c r="E16" s="273">
        <f>E17+E18+E19+E20+E21+E22+E23+E24+E25</f>
        <v>359580035</v>
      </c>
      <c r="F16" s="273">
        <f>F17+F18+F19+F20+F21+F22+F23+F24+F25</f>
        <v>27223906.259999998</v>
      </c>
      <c r="G16" s="273">
        <f>G17+G18+G19+G20+G21+G22+G23+G24+G25</f>
        <v>18852683.43</v>
      </c>
      <c r="H16" s="267">
        <f>SUM(H17:H25)</f>
        <v>23331768.579999998</v>
      </c>
      <c r="I16" s="267">
        <f>SUM(I17:I25)</f>
        <v>15514904.66</v>
      </c>
      <c r="J16" s="267">
        <f>SUM(J17:J25)</f>
        <v>29311978.029999997</v>
      </c>
      <c r="K16" s="267">
        <f>SUM(K17:K25)</f>
        <v>14439510.439999999</v>
      </c>
      <c r="L16" s="267">
        <f>SUM(L17:L25)</f>
        <v>20335716.649999999</v>
      </c>
      <c r="M16" s="267">
        <f>SUM(M17:M25)</f>
        <v>0</v>
      </c>
      <c r="N16" s="267">
        <f>SUM(N17:N25)</f>
        <v>0</v>
      </c>
      <c r="O16" s="267">
        <f>SUM(O17:O25)</f>
        <v>0</v>
      </c>
      <c r="P16" s="267">
        <f>SUM(P17:P25)</f>
        <v>0</v>
      </c>
      <c r="Q16" s="272">
        <f>SUM(Q17:Q25)</f>
        <v>0</v>
      </c>
      <c r="R16" s="267">
        <f>SUM(F16:Q16)</f>
        <v>149010468.04999998</v>
      </c>
      <c r="S16" s="267"/>
      <c r="T16" s="256"/>
    </row>
    <row r="17" spans="3:20" ht="19.5" customHeight="1" x14ac:dyDescent="0.25">
      <c r="C17" s="262" t="s">
        <v>671</v>
      </c>
      <c r="D17" s="269">
        <v>31685784</v>
      </c>
      <c r="E17" s="269">
        <v>33935784</v>
      </c>
      <c r="F17" s="269">
        <v>1183860.3500000001</v>
      </c>
      <c r="G17" s="265">
        <v>4351394.3899999997</v>
      </c>
      <c r="H17" s="265">
        <v>1658625.78</v>
      </c>
      <c r="I17" s="271">
        <v>3998742.68</v>
      </c>
      <c r="J17" s="265">
        <v>2854140.19</v>
      </c>
      <c r="K17" s="265">
        <v>2847589.1</v>
      </c>
      <c r="L17" s="265">
        <v>2899548.71</v>
      </c>
      <c r="M17" s="265"/>
      <c r="N17" s="265"/>
      <c r="O17" s="265"/>
      <c r="P17" s="265"/>
      <c r="Q17" s="265"/>
      <c r="R17" s="265">
        <f>SUM(F17:Q17)</f>
        <v>19793901.200000003</v>
      </c>
      <c r="S17" s="265"/>
      <c r="T17" s="256"/>
    </row>
    <row r="18" spans="3:20" ht="17.25" customHeight="1" x14ac:dyDescent="0.25">
      <c r="C18" s="262" t="s">
        <v>670</v>
      </c>
      <c r="D18" s="269">
        <v>38955773</v>
      </c>
      <c r="E18" s="269">
        <v>38955773</v>
      </c>
      <c r="F18" s="269">
        <v>3793310.01</v>
      </c>
      <c r="G18" s="265">
        <v>4424467.04</v>
      </c>
      <c r="H18" s="265">
        <v>11374506.42</v>
      </c>
      <c r="I18" s="271">
        <v>307236.44</v>
      </c>
      <c r="J18" s="265">
        <v>657710.19999999995</v>
      </c>
      <c r="K18" s="265">
        <v>9244.2099999999991</v>
      </c>
      <c r="L18" s="265">
        <v>1038395.02</v>
      </c>
      <c r="M18" s="265"/>
      <c r="N18" s="265"/>
      <c r="O18" s="265"/>
      <c r="P18" s="265"/>
      <c r="Q18" s="265"/>
      <c r="R18" s="265">
        <f>SUM(F18:Q18)</f>
        <v>21604869.34</v>
      </c>
      <c r="S18" s="265"/>
      <c r="T18" s="256"/>
    </row>
    <row r="19" spans="3:20" ht="24" customHeight="1" x14ac:dyDescent="0.25">
      <c r="C19" s="262" t="s">
        <v>669</v>
      </c>
      <c r="D19" s="269">
        <v>19374636</v>
      </c>
      <c r="E19" s="269">
        <v>19374636</v>
      </c>
      <c r="F19" s="269">
        <v>989933.8</v>
      </c>
      <c r="G19" s="265">
        <v>878037.65</v>
      </c>
      <c r="H19" s="265">
        <v>610968.6</v>
      </c>
      <c r="I19" s="271">
        <v>1690276.75</v>
      </c>
      <c r="J19" s="265">
        <v>487002.6</v>
      </c>
      <c r="K19" s="265">
        <v>945220.95</v>
      </c>
      <c r="L19" s="265">
        <v>1589984.97</v>
      </c>
      <c r="M19" s="265"/>
      <c r="N19" s="265"/>
      <c r="O19" s="265"/>
      <c r="P19" s="265"/>
      <c r="Q19" s="265"/>
      <c r="R19" s="265">
        <f>SUM(F19:Q19)</f>
        <v>7191425.3200000003</v>
      </c>
      <c r="S19" s="265"/>
      <c r="T19" s="256"/>
    </row>
    <row r="20" spans="3:20" ht="25.5" customHeight="1" x14ac:dyDescent="0.25">
      <c r="C20" s="262" t="s">
        <v>668</v>
      </c>
      <c r="D20" s="269">
        <v>3856648</v>
      </c>
      <c r="E20" s="269">
        <v>3849648</v>
      </c>
      <c r="F20" s="269">
        <v>85385</v>
      </c>
      <c r="G20" s="265">
        <v>63175</v>
      </c>
      <c r="H20" s="265">
        <v>85550</v>
      </c>
      <c r="I20" s="271">
        <v>100130</v>
      </c>
      <c r="J20" s="265">
        <v>178915</v>
      </c>
      <c r="K20" s="265">
        <v>61655</v>
      </c>
      <c r="L20" s="265">
        <v>119035</v>
      </c>
      <c r="M20" s="265"/>
      <c r="N20" s="265"/>
      <c r="O20" s="265"/>
      <c r="P20" s="265"/>
      <c r="Q20" s="265"/>
      <c r="R20" s="265">
        <f>SUM(F20:Q20)</f>
        <v>693845</v>
      </c>
      <c r="S20" s="265"/>
      <c r="T20" s="256"/>
    </row>
    <row r="21" spans="3:20" ht="24" customHeight="1" x14ac:dyDescent="0.25">
      <c r="C21" s="262" t="s">
        <v>667</v>
      </c>
      <c r="D21" s="269">
        <v>37625811</v>
      </c>
      <c r="E21" s="269">
        <v>37625811</v>
      </c>
      <c r="F21" s="269">
        <v>3600</v>
      </c>
      <c r="G21" s="265">
        <v>464538.91</v>
      </c>
      <c r="H21" s="265">
        <v>527240</v>
      </c>
      <c r="I21" s="271">
        <v>318217.36</v>
      </c>
      <c r="J21" s="265">
        <v>0</v>
      </c>
      <c r="K21" s="265">
        <v>0</v>
      </c>
      <c r="L21" s="265">
        <v>5800</v>
      </c>
      <c r="M21" s="265"/>
      <c r="N21" s="265"/>
      <c r="O21" s="265"/>
      <c r="P21" s="265"/>
      <c r="Q21" s="265"/>
      <c r="R21" s="265">
        <f>SUM(F21:Q21)</f>
        <v>1319396.27</v>
      </c>
      <c r="S21" s="265"/>
      <c r="T21" s="256"/>
    </row>
    <row r="22" spans="3:20" ht="19.5" customHeight="1" x14ac:dyDescent="0.25">
      <c r="C22" s="262" t="s">
        <v>666</v>
      </c>
      <c r="D22" s="269">
        <v>37564868</v>
      </c>
      <c r="E22" s="269">
        <v>37564868</v>
      </c>
      <c r="F22" s="269">
        <v>2338717.4</v>
      </c>
      <c r="G22" s="265">
        <v>2947036.2</v>
      </c>
      <c r="H22" s="265">
        <v>1861469.63</v>
      </c>
      <c r="I22" s="271">
        <v>1852164.58</v>
      </c>
      <c r="J22" s="265">
        <v>5953338.3099999996</v>
      </c>
      <c r="K22" s="265">
        <v>3957294.21</v>
      </c>
      <c r="L22" s="265">
        <v>7455475.2300000004</v>
      </c>
      <c r="M22" s="265"/>
      <c r="N22" s="265"/>
      <c r="O22" s="265"/>
      <c r="P22" s="265"/>
      <c r="Q22" s="265"/>
      <c r="R22" s="265">
        <f>SUM(F22:Q22)</f>
        <v>26365495.559999999</v>
      </c>
      <c r="S22" s="265"/>
      <c r="T22" s="256"/>
    </row>
    <row r="23" spans="3:20" ht="35.25" customHeight="1" x14ac:dyDescent="0.25">
      <c r="C23" s="262" t="s">
        <v>665</v>
      </c>
      <c r="D23" s="269">
        <v>23954244</v>
      </c>
      <c r="E23" s="269">
        <v>37788664</v>
      </c>
      <c r="F23" s="269">
        <v>423350</v>
      </c>
      <c r="G23" s="265">
        <v>269247.21000000002</v>
      </c>
      <c r="H23" s="265">
        <v>588553.25</v>
      </c>
      <c r="I23" s="271">
        <v>478884.22</v>
      </c>
      <c r="J23" s="265">
        <v>374908.79</v>
      </c>
      <c r="K23" s="265">
        <v>500297.29</v>
      </c>
      <c r="L23" s="265">
        <v>143869.92000000001</v>
      </c>
      <c r="M23" s="265"/>
      <c r="N23" s="265"/>
      <c r="O23" s="265"/>
      <c r="P23" s="265"/>
      <c r="Q23" s="265"/>
      <c r="R23" s="265">
        <f>SUM(F23:Q23)</f>
        <v>2779110.6799999997</v>
      </c>
      <c r="S23" s="265"/>
      <c r="T23" s="256"/>
    </row>
    <row r="24" spans="3:20" ht="30.75" customHeight="1" x14ac:dyDescent="0.25">
      <c r="C24" s="262" t="s">
        <v>664</v>
      </c>
      <c r="D24" s="269">
        <v>135553195</v>
      </c>
      <c r="E24" s="269">
        <v>140173195</v>
      </c>
      <c r="F24" s="244">
        <f>18376558.59-90200-36100</f>
        <v>18250258.59</v>
      </c>
      <c r="G24" s="265">
        <v>5443218.1299999999</v>
      </c>
      <c r="H24" s="265">
        <v>6502161.1100000003</v>
      </c>
      <c r="I24" s="271">
        <v>6752977.6299999999</v>
      </c>
      <c r="J24" s="265">
        <v>18784173.670000002</v>
      </c>
      <c r="K24" s="265">
        <v>6055846.1500000004</v>
      </c>
      <c r="L24" s="265">
        <v>7081957.7999999998</v>
      </c>
      <c r="M24" s="265"/>
      <c r="N24" s="265"/>
      <c r="O24" s="265"/>
      <c r="P24" s="265"/>
      <c r="Q24" s="265"/>
      <c r="R24" s="265">
        <f>SUM(F24:Q24)</f>
        <v>68870593.079999998</v>
      </c>
      <c r="S24" s="265"/>
      <c r="T24" s="256"/>
    </row>
    <row r="25" spans="3:20" ht="15.75" x14ac:dyDescent="0.25">
      <c r="C25" s="262" t="s">
        <v>663</v>
      </c>
      <c r="D25" s="269">
        <v>10311656</v>
      </c>
      <c r="E25" s="269">
        <v>10311656</v>
      </c>
      <c r="F25" s="269">
        <v>155491.10999999999</v>
      </c>
      <c r="G25" s="265">
        <v>11568.9</v>
      </c>
      <c r="H25" s="265">
        <v>122693.79</v>
      </c>
      <c r="I25" s="271">
        <v>16275</v>
      </c>
      <c r="J25" s="265">
        <v>21789.27</v>
      </c>
      <c r="K25" s="265">
        <v>62363.53</v>
      </c>
      <c r="L25" s="265">
        <v>1650</v>
      </c>
      <c r="M25" s="265"/>
      <c r="N25" s="265"/>
      <c r="O25" s="265"/>
      <c r="P25" s="265"/>
      <c r="Q25" s="265"/>
      <c r="R25" s="265">
        <f>SUM(F25:Q25)</f>
        <v>391831.6</v>
      </c>
      <c r="S25" s="265"/>
      <c r="T25" s="256"/>
    </row>
    <row r="26" spans="3:20" ht="15.75" x14ac:dyDescent="0.25">
      <c r="C26" s="264" t="s">
        <v>662</v>
      </c>
      <c r="D26" s="273">
        <f>D27+D28+D29+D30+D31+D32+D33+D34+D35</f>
        <v>49897015</v>
      </c>
      <c r="E26" s="273">
        <f>E27+E28+E29+E30+E31+E32+E33+E34+E35</f>
        <v>116069595</v>
      </c>
      <c r="F26" s="273">
        <f>F27+F28+F29+F30+F31+F32+F33+F34+F35</f>
        <v>2214884.96</v>
      </c>
      <c r="G26" s="273">
        <f>G27+G28+G29+G30+G31+G32+G33+G34+G35</f>
        <v>3335716.67</v>
      </c>
      <c r="H26" s="267">
        <f>SUM(H27:H35)</f>
        <v>1562887.9899999998</v>
      </c>
      <c r="I26" s="267">
        <f>SUM(I27:I35)</f>
        <v>1251453.78</v>
      </c>
      <c r="J26" s="267">
        <f>SUM(J27:J35)</f>
        <v>877507.79999999993</v>
      </c>
      <c r="K26" s="267">
        <f>SUM(K27:K35)</f>
        <v>10986995.85</v>
      </c>
      <c r="L26" s="267">
        <f>SUM(L27:L35)</f>
        <v>4278745.38</v>
      </c>
      <c r="M26" s="267">
        <f>SUM(M27:M35)</f>
        <v>0</v>
      </c>
      <c r="N26" s="267">
        <f>SUM(N27:N35)</f>
        <v>0</v>
      </c>
      <c r="O26" s="267">
        <f>SUM(O27:O35)</f>
        <v>0</v>
      </c>
      <c r="P26" s="267">
        <f>SUM(P27:P35)</f>
        <v>0</v>
      </c>
      <c r="Q26" s="272">
        <f>SUM(Q27:Q35)</f>
        <v>0</v>
      </c>
      <c r="R26" s="267">
        <f>SUM(F26:Q26)</f>
        <v>24508192.429999996</v>
      </c>
      <c r="S26" s="267"/>
      <c r="T26" s="256"/>
    </row>
    <row r="27" spans="3:20" ht="15.75" x14ac:dyDescent="0.25">
      <c r="C27" s="262" t="s">
        <v>661</v>
      </c>
      <c r="D27" s="269">
        <v>1948399</v>
      </c>
      <c r="E27" s="269">
        <v>1948399</v>
      </c>
      <c r="F27" s="265">
        <v>173756.08</v>
      </c>
      <c r="G27" s="265">
        <v>137645.34</v>
      </c>
      <c r="H27" s="265">
        <v>499527.99</v>
      </c>
      <c r="I27" s="271">
        <v>101295.62</v>
      </c>
      <c r="J27" s="265">
        <v>105570.24000000001</v>
      </c>
      <c r="K27" s="265">
        <v>113751.08</v>
      </c>
      <c r="L27" s="265">
        <v>156296.56</v>
      </c>
      <c r="M27" s="265"/>
      <c r="N27" s="265"/>
      <c r="O27" s="265"/>
      <c r="P27" s="265"/>
      <c r="Q27" s="265"/>
      <c r="R27" s="265">
        <f>SUM(F27:Q27)</f>
        <v>1287842.9099999999</v>
      </c>
      <c r="S27" s="265"/>
      <c r="T27" s="256"/>
    </row>
    <row r="28" spans="3:20" ht="15.75" x14ac:dyDescent="0.25">
      <c r="C28" s="262" t="s">
        <v>660</v>
      </c>
      <c r="D28" s="269">
        <v>4571948</v>
      </c>
      <c r="E28" s="269">
        <v>4451948</v>
      </c>
      <c r="F28" s="265">
        <v>1574655</v>
      </c>
      <c r="G28" s="265">
        <v>0</v>
      </c>
      <c r="H28" s="265">
        <v>461.38</v>
      </c>
      <c r="I28" s="271">
        <v>2832</v>
      </c>
      <c r="J28" s="265">
        <v>98</v>
      </c>
      <c r="K28" s="265">
        <v>0</v>
      </c>
      <c r="L28" s="265">
        <v>2500</v>
      </c>
      <c r="M28" s="265"/>
      <c r="N28" s="265"/>
      <c r="O28" s="265"/>
      <c r="P28" s="265"/>
      <c r="Q28" s="265"/>
      <c r="R28" s="265">
        <f>SUM(F28:Q28)</f>
        <v>1580546.38</v>
      </c>
      <c r="S28" s="265"/>
      <c r="T28" s="256"/>
    </row>
    <row r="29" spans="3:20" ht="15.75" x14ac:dyDescent="0.25">
      <c r="C29" s="262" t="s">
        <v>659</v>
      </c>
      <c r="D29" s="269">
        <v>4438268</v>
      </c>
      <c r="E29" s="269">
        <v>4438268</v>
      </c>
      <c r="F29" s="265">
        <v>1875</v>
      </c>
      <c r="G29" s="265">
        <v>123551.13</v>
      </c>
      <c r="H29" s="265">
        <v>242548.32</v>
      </c>
      <c r="I29" s="271">
        <v>0</v>
      </c>
      <c r="J29" s="265">
        <v>2693.75</v>
      </c>
      <c r="K29" s="265">
        <v>4660.96</v>
      </c>
      <c r="L29" s="265">
        <v>397454.43</v>
      </c>
      <c r="M29" s="265"/>
      <c r="N29" s="265"/>
      <c r="O29" s="265"/>
      <c r="P29"/>
      <c r="Q29" s="265"/>
      <c r="R29" s="265">
        <f>SUM(F29:Q29)</f>
        <v>772783.59000000008</v>
      </c>
      <c r="S29" s="265"/>
      <c r="T29" s="256"/>
    </row>
    <row r="30" spans="3:20" ht="15.75" x14ac:dyDescent="0.25">
      <c r="C30" s="262" t="s">
        <v>658</v>
      </c>
      <c r="D30" s="269">
        <v>1098878</v>
      </c>
      <c r="E30" s="269">
        <v>1098878</v>
      </c>
      <c r="F30" s="265">
        <v>6741.17</v>
      </c>
      <c r="G30" s="265">
        <v>0</v>
      </c>
      <c r="H30" s="265">
        <v>0</v>
      </c>
      <c r="I30" s="271">
        <v>0</v>
      </c>
      <c r="J30" s="265">
        <v>0</v>
      </c>
      <c r="K30" s="265">
        <v>960</v>
      </c>
      <c r="L30" s="265">
        <v>6869.7</v>
      </c>
      <c r="M30" s="265"/>
      <c r="N30" s="265"/>
      <c r="O30" s="265"/>
      <c r="P30" s="265"/>
      <c r="Q30" s="265"/>
      <c r="R30" s="265">
        <f>SUM(F30:Q30)</f>
        <v>14570.869999999999</v>
      </c>
      <c r="S30" s="265"/>
      <c r="T30" s="256"/>
    </row>
    <row r="31" spans="3:20" ht="15.75" x14ac:dyDescent="0.25">
      <c r="C31" s="262" t="s">
        <v>657</v>
      </c>
      <c r="D31" s="269">
        <v>418615</v>
      </c>
      <c r="E31" s="269">
        <v>418615</v>
      </c>
      <c r="F31" s="265">
        <v>2110.6999999999998</v>
      </c>
      <c r="G31" s="265">
        <v>44740.87</v>
      </c>
      <c r="H31" s="265">
        <v>10155.18</v>
      </c>
      <c r="I31" s="271">
        <v>2405.02</v>
      </c>
      <c r="J31" s="265">
        <v>4872.3999999999996</v>
      </c>
      <c r="K31" s="265">
        <v>4229.04</v>
      </c>
      <c r="L31" s="265">
        <v>18520</v>
      </c>
      <c r="M31" s="265"/>
      <c r="N31" s="265"/>
      <c r="O31" s="265"/>
      <c r="P31" s="265"/>
      <c r="Q31" s="265"/>
      <c r="R31" s="265">
        <f>SUM(F31:Q31)</f>
        <v>87033.209999999992</v>
      </c>
      <c r="S31" s="265"/>
      <c r="T31" s="256"/>
    </row>
    <row r="32" spans="3:20" ht="15.75" x14ac:dyDescent="0.25">
      <c r="C32" s="262" t="s">
        <v>656</v>
      </c>
      <c r="D32" s="269">
        <v>2442037</v>
      </c>
      <c r="E32" s="269">
        <v>2487037</v>
      </c>
      <c r="F32" s="265">
        <v>53505</v>
      </c>
      <c r="G32" s="265">
        <v>510483.57</v>
      </c>
      <c r="H32" s="265">
        <v>13666.99</v>
      </c>
      <c r="I32" s="271">
        <v>30073.73</v>
      </c>
      <c r="J32" s="265">
        <v>63278.95</v>
      </c>
      <c r="K32" s="265">
        <v>44857.07</v>
      </c>
      <c r="L32" s="265">
        <v>60689.38</v>
      </c>
      <c r="M32" s="265"/>
      <c r="N32" s="265"/>
      <c r="O32" s="265"/>
      <c r="P32"/>
      <c r="Q32" s="265"/>
      <c r="R32" s="265">
        <f>SUM(F32:Q32)</f>
        <v>776554.69</v>
      </c>
      <c r="S32" s="265"/>
      <c r="T32" s="256"/>
    </row>
    <row r="33" spans="3:20" ht="31.5" x14ac:dyDescent="0.25">
      <c r="C33" s="262" t="s">
        <v>655</v>
      </c>
      <c r="D33" s="269">
        <v>17221978</v>
      </c>
      <c r="E33" s="269">
        <v>17221978</v>
      </c>
      <c r="F33" s="265">
        <v>377409</v>
      </c>
      <c r="G33" s="265">
        <v>1194269.01</v>
      </c>
      <c r="H33" s="265">
        <v>502568.27</v>
      </c>
      <c r="I33" s="271">
        <v>919144</v>
      </c>
      <c r="J33" s="265">
        <v>659281.75</v>
      </c>
      <c r="K33" s="265">
        <v>524945.63</v>
      </c>
      <c r="L33" s="265">
        <v>1523166.71</v>
      </c>
      <c r="M33" s="265"/>
      <c r="N33" s="265"/>
      <c r="O33" s="265"/>
      <c r="P33" s="265"/>
      <c r="Q33" s="265"/>
      <c r="R33" s="265">
        <f>SUM(F33:Q33)</f>
        <v>5700784.3700000001</v>
      </c>
      <c r="S33" s="265"/>
      <c r="T33" s="256"/>
    </row>
    <row r="34" spans="3:20" ht="31.5" x14ac:dyDescent="0.25">
      <c r="C34" s="262" t="s">
        <v>654</v>
      </c>
      <c r="D34" s="269">
        <v>0</v>
      </c>
      <c r="E34" s="269">
        <v>0</v>
      </c>
      <c r="F34" s="265">
        <v>0</v>
      </c>
      <c r="G34" s="265">
        <v>0</v>
      </c>
      <c r="H34" s="265">
        <v>0</v>
      </c>
      <c r="I34" s="271">
        <v>0</v>
      </c>
      <c r="J34" s="265">
        <v>0</v>
      </c>
      <c r="K34" s="265">
        <v>0</v>
      </c>
      <c r="L34" s="265">
        <v>0</v>
      </c>
      <c r="M34" s="265"/>
      <c r="N34" s="265"/>
      <c r="O34" s="265"/>
      <c r="P34" s="265"/>
      <c r="Q34" s="265"/>
      <c r="R34" s="265">
        <f>SUM(F34:Q34)</f>
        <v>0</v>
      </c>
      <c r="S34" s="265"/>
      <c r="T34" s="256"/>
    </row>
    <row r="35" spans="3:20" ht="15.75" x14ac:dyDescent="0.25">
      <c r="C35" s="262" t="s">
        <v>653</v>
      </c>
      <c r="D35" s="269">
        <v>17756892</v>
      </c>
      <c r="E35" s="269">
        <v>84004472</v>
      </c>
      <c r="F35" s="265">
        <v>24833.01</v>
      </c>
      <c r="G35" s="265">
        <v>1325026.75</v>
      </c>
      <c r="H35" s="265">
        <v>293959.86</v>
      </c>
      <c r="I35" s="271">
        <v>195703.41</v>
      </c>
      <c r="J35" s="265">
        <v>41712.71</v>
      </c>
      <c r="K35" s="265">
        <v>10293592.07</v>
      </c>
      <c r="L35" s="265">
        <v>2113248.6</v>
      </c>
      <c r="M35" s="265"/>
      <c r="N35" s="265"/>
      <c r="O35" s="265"/>
      <c r="P35" s="265"/>
      <c r="Q35" s="265"/>
      <c r="R35" s="265">
        <f>SUM(F35:Q35)</f>
        <v>14288076.41</v>
      </c>
      <c r="S35" s="265"/>
      <c r="T35" s="256"/>
    </row>
    <row r="36" spans="3:20" ht="15.75" x14ac:dyDescent="0.25">
      <c r="C36" s="264" t="s">
        <v>652</v>
      </c>
      <c r="D36" s="273">
        <f>D37+D43+D38+D44+D39</f>
        <v>13591457</v>
      </c>
      <c r="E36" s="273">
        <f>E37+E43+E38+E44+E39</f>
        <v>13896457</v>
      </c>
      <c r="F36" s="273">
        <f>F37+F43+F38+F44</f>
        <v>0</v>
      </c>
      <c r="G36" s="273">
        <f>G37+G43+G38+G44</f>
        <v>324994.11</v>
      </c>
      <c r="H36" s="267">
        <f>SUM(H37:H51)</f>
        <v>0</v>
      </c>
      <c r="I36" s="267">
        <f>SUM(I37:I51)</f>
        <v>167503.07999999999</v>
      </c>
      <c r="J36" s="267">
        <f>SUM(J37:J51)</f>
        <v>450000</v>
      </c>
      <c r="K36" s="267">
        <f>SUM(K37:K51)</f>
        <v>785824.58000000007</v>
      </c>
      <c r="L36" s="267">
        <f>SUM(L37:L51)</f>
        <v>188260</v>
      </c>
      <c r="M36" s="267">
        <f>SUM(M37:M51)</f>
        <v>0</v>
      </c>
      <c r="N36" s="267">
        <f>SUM(N37:N51)</f>
        <v>0</v>
      </c>
      <c r="O36" s="267">
        <f>SUM(O37:O51)</f>
        <v>0</v>
      </c>
      <c r="P36" s="267">
        <f>SUM(P37:P51)</f>
        <v>0</v>
      </c>
      <c r="Q36" s="272">
        <f>SUM(Q37:Q51)</f>
        <v>0</v>
      </c>
      <c r="R36" s="267">
        <f>SUM(F36:Q36)</f>
        <v>1916581.77</v>
      </c>
      <c r="S36" s="267"/>
      <c r="T36" s="256"/>
    </row>
    <row r="37" spans="3:20" ht="15.75" x14ac:dyDescent="0.25">
      <c r="C37" s="262" t="s">
        <v>651</v>
      </c>
      <c r="D37" s="269">
        <v>11767476</v>
      </c>
      <c r="E37" s="269">
        <v>11767476</v>
      </c>
      <c r="F37" s="265">
        <v>0</v>
      </c>
      <c r="G37" s="265">
        <v>324994.11</v>
      </c>
      <c r="H37" s="265">
        <v>0</v>
      </c>
      <c r="I37" s="271">
        <v>167503.07999999999</v>
      </c>
      <c r="J37" s="265">
        <v>450000</v>
      </c>
      <c r="K37" s="265">
        <v>400000</v>
      </c>
      <c r="L37" s="265">
        <v>188260</v>
      </c>
      <c r="M37" s="265"/>
      <c r="N37" s="275"/>
      <c r="O37" s="265"/>
      <c r="P37" s="265"/>
      <c r="Q37" s="265"/>
      <c r="R37" s="265">
        <f>SUM(F37:Q37)</f>
        <v>1530757.19</v>
      </c>
      <c r="S37" s="265"/>
      <c r="T37" s="256"/>
    </row>
    <row r="38" spans="3:20" ht="31.5" x14ac:dyDescent="0.25">
      <c r="C38" s="262" t="s">
        <v>650</v>
      </c>
      <c r="D38" s="269">
        <v>45769</v>
      </c>
      <c r="E38" s="269">
        <v>45769</v>
      </c>
      <c r="F38" s="265">
        <v>0</v>
      </c>
      <c r="G38" s="265">
        <v>0</v>
      </c>
      <c r="H38" s="265">
        <v>0</v>
      </c>
      <c r="I38" s="271">
        <v>0</v>
      </c>
      <c r="J38" s="265">
        <v>0</v>
      </c>
      <c r="K38" s="265">
        <v>0</v>
      </c>
      <c r="L38" s="274">
        <v>0</v>
      </c>
      <c r="M38" s="265"/>
      <c r="N38" s="265"/>
      <c r="O38" s="265"/>
      <c r="P38" s="265"/>
      <c r="Q38" s="265"/>
      <c r="R38" s="265">
        <f>SUM(F38:Q38)</f>
        <v>0</v>
      </c>
      <c r="S38" s="265"/>
      <c r="T38" s="256"/>
    </row>
    <row r="39" spans="3:20" ht="31.5" x14ac:dyDescent="0.25">
      <c r="C39" s="262" t="s">
        <v>649</v>
      </c>
      <c r="D39" s="269">
        <v>527250</v>
      </c>
      <c r="E39" s="269">
        <v>527250</v>
      </c>
      <c r="F39" s="265">
        <v>0</v>
      </c>
      <c r="G39" s="265">
        <v>0</v>
      </c>
      <c r="H39" s="265">
        <v>0</v>
      </c>
      <c r="I39" s="271">
        <v>0</v>
      </c>
      <c r="J39" s="265">
        <v>0</v>
      </c>
      <c r="K39" s="265">
        <v>0</v>
      </c>
      <c r="L39" s="274">
        <v>0</v>
      </c>
      <c r="M39" s="265"/>
      <c r="N39" s="265"/>
      <c r="O39" s="265"/>
      <c r="P39" s="265"/>
      <c r="Q39" s="265"/>
      <c r="R39" s="265">
        <f>SUM(F39:Q39)</f>
        <v>0</v>
      </c>
      <c r="S39" s="265"/>
      <c r="T39" s="256"/>
    </row>
    <row r="40" spans="3:20" ht="31.5" hidden="1" x14ac:dyDescent="0.25">
      <c r="C40" s="262" t="s">
        <v>648</v>
      </c>
      <c r="D40" s="269"/>
      <c r="E40" s="269"/>
      <c r="F40" s="265"/>
      <c r="G40" s="265">
        <v>0</v>
      </c>
      <c r="H40" s="265"/>
      <c r="I40" s="271">
        <v>0</v>
      </c>
      <c r="J40" s="265"/>
      <c r="K40" s="265">
        <v>0</v>
      </c>
      <c r="L40" s="274"/>
      <c r="M40" s="265"/>
      <c r="N40" s="265"/>
      <c r="O40" s="265"/>
      <c r="P40" s="265"/>
      <c r="Q40" s="265"/>
      <c r="R40" s="265">
        <v>0</v>
      </c>
      <c r="S40" s="265"/>
      <c r="T40" s="256"/>
    </row>
    <row r="41" spans="3:20" ht="31.5" hidden="1" x14ac:dyDescent="0.25">
      <c r="C41" s="262" t="s">
        <v>647</v>
      </c>
      <c r="D41" s="269"/>
      <c r="E41" s="269"/>
      <c r="F41" s="265"/>
      <c r="G41" s="265">
        <v>0</v>
      </c>
      <c r="H41" s="265"/>
      <c r="I41" s="271">
        <v>0</v>
      </c>
      <c r="J41" s="265"/>
      <c r="K41" s="265">
        <v>0</v>
      </c>
      <c r="L41" s="274"/>
      <c r="M41" s="265"/>
      <c r="N41" s="265"/>
      <c r="O41" s="265"/>
      <c r="P41" s="265"/>
      <c r="Q41" s="265"/>
      <c r="R41" s="265">
        <v>0</v>
      </c>
      <c r="S41" s="265"/>
      <c r="T41" s="256"/>
    </row>
    <row r="42" spans="3:20" ht="15.75" hidden="1" x14ac:dyDescent="0.25">
      <c r="C42" s="262" t="s">
        <v>646</v>
      </c>
      <c r="D42" s="269"/>
      <c r="E42" s="269"/>
      <c r="F42" s="265"/>
      <c r="G42" s="265"/>
      <c r="H42" s="265"/>
      <c r="I42" s="271">
        <v>0</v>
      </c>
      <c r="J42" s="265"/>
      <c r="K42" s="265"/>
      <c r="L42" s="274"/>
      <c r="M42" s="265"/>
      <c r="N42" s="265"/>
      <c r="O42" s="265"/>
      <c r="P42" s="265"/>
      <c r="Q42" s="265"/>
      <c r="R42" s="265">
        <v>0</v>
      </c>
      <c r="S42" s="265"/>
      <c r="T42" s="256"/>
    </row>
    <row r="43" spans="3:20" ht="15.75" x14ac:dyDescent="0.25">
      <c r="C43" s="262" t="s">
        <v>645</v>
      </c>
      <c r="D43" s="269">
        <v>1250962</v>
      </c>
      <c r="E43" s="269">
        <v>1250962</v>
      </c>
      <c r="F43" s="244">
        <v>0</v>
      </c>
      <c r="G43" s="265">
        <v>0</v>
      </c>
      <c r="H43" s="265">
        <v>0</v>
      </c>
      <c r="I43" s="271">
        <v>0</v>
      </c>
      <c r="J43" s="265">
        <v>0</v>
      </c>
      <c r="K43" s="265">
        <v>82824.58</v>
      </c>
      <c r="L43" s="265">
        <v>0</v>
      </c>
      <c r="M43" s="265"/>
      <c r="N43" s="265"/>
      <c r="O43" s="265"/>
      <c r="P43" s="265"/>
      <c r="Q43" s="265"/>
      <c r="R43" s="265">
        <f>SUM(F43:Q43)</f>
        <v>82824.58</v>
      </c>
      <c r="S43" s="265"/>
      <c r="T43" s="256"/>
    </row>
    <row r="44" spans="3:20" ht="31.5" x14ac:dyDescent="0.25">
      <c r="C44" s="262" t="s">
        <v>644</v>
      </c>
      <c r="D44" s="269">
        <v>0</v>
      </c>
      <c r="E44" s="269">
        <v>305000</v>
      </c>
      <c r="F44" s="265">
        <v>0</v>
      </c>
      <c r="G44" s="265">
        <v>0</v>
      </c>
      <c r="H44" s="265">
        <v>0</v>
      </c>
      <c r="I44" s="271">
        <v>0</v>
      </c>
      <c r="J44" s="265">
        <v>0</v>
      </c>
      <c r="K44" s="265">
        <v>303000</v>
      </c>
      <c r="L44" s="265">
        <v>0</v>
      </c>
      <c r="M44" s="265"/>
      <c r="N44" s="265"/>
      <c r="O44" s="265"/>
      <c r="P44" s="265"/>
      <c r="Q44" s="265"/>
      <c r="R44" s="265">
        <f>SUM(F44:Q44)</f>
        <v>303000</v>
      </c>
      <c r="S44" s="265"/>
      <c r="T44" s="256"/>
    </row>
    <row r="45" spans="3:20" ht="15.75" x14ac:dyDescent="0.25">
      <c r="C45" s="264" t="s">
        <v>643</v>
      </c>
      <c r="D45" s="273">
        <f>+D46+D47+D48+D51</f>
        <v>0</v>
      </c>
      <c r="E45" s="273">
        <f>+E46+E47+E48+E51</f>
        <v>0</v>
      </c>
      <c r="F45" s="273">
        <f>+F46+F47+F48+F51</f>
        <v>0</v>
      </c>
      <c r="G45" s="273">
        <f>+G46+G47+G48+G51</f>
        <v>0</v>
      </c>
      <c r="H45" s="273">
        <f>+H46+H47+H48+H51</f>
        <v>0</v>
      </c>
      <c r="I45" s="273">
        <f>+I46+I47+I48+I51</f>
        <v>0</v>
      </c>
      <c r="J45" s="273">
        <f>+J46+J47+J48+J51</f>
        <v>0</v>
      </c>
      <c r="K45" s="273">
        <f>+K46+K47+K48+K51</f>
        <v>0</v>
      </c>
      <c r="L45" s="273">
        <f>+L46+L47+L48+L51</f>
        <v>0</v>
      </c>
      <c r="M45" s="273">
        <f>+M46+M47+M48+M51</f>
        <v>0</v>
      </c>
      <c r="N45" s="273">
        <f>+N46+N47+N48+N51</f>
        <v>0</v>
      </c>
      <c r="O45" s="273">
        <f>+O46+O47+O48+O51</f>
        <v>0</v>
      </c>
      <c r="P45" s="273">
        <f>+P46+P47+P48+P51</f>
        <v>0</v>
      </c>
      <c r="Q45" s="273">
        <f>+Q46+Q47+Q48+Q51</f>
        <v>0</v>
      </c>
      <c r="R45" s="265">
        <f>SUM(F45:Q45)</f>
        <v>0</v>
      </c>
      <c r="S45" s="265"/>
      <c r="T45" s="256"/>
    </row>
    <row r="46" spans="3:20" ht="15.75" x14ac:dyDescent="0.25">
      <c r="C46" s="262" t="s">
        <v>642</v>
      </c>
      <c r="D46" s="269">
        <v>0</v>
      </c>
      <c r="E46" s="269">
        <v>0</v>
      </c>
      <c r="F46" s="265">
        <v>0</v>
      </c>
      <c r="G46" s="265">
        <v>0</v>
      </c>
      <c r="H46" s="265">
        <v>0</v>
      </c>
      <c r="I46" s="265">
        <v>0</v>
      </c>
      <c r="J46" s="265">
        <v>0</v>
      </c>
      <c r="K46" s="265">
        <v>0</v>
      </c>
      <c r="L46" s="265">
        <v>0</v>
      </c>
      <c r="M46" s="265">
        <v>0</v>
      </c>
      <c r="N46" s="265">
        <v>0</v>
      </c>
      <c r="O46" s="265">
        <v>0</v>
      </c>
      <c r="P46" s="265">
        <v>0</v>
      </c>
      <c r="Q46" s="265"/>
      <c r="R46" s="265">
        <f>SUM(F46:Q46)</f>
        <v>0</v>
      </c>
      <c r="S46" s="265"/>
      <c r="T46" s="256"/>
    </row>
    <row r="47" spans="3:20" ht="31.5" x14ac:dyDescent="0.25">
      <c r="C47" s="262" t="s">
        <v>641</v>
      </c>
      <c r="D47" s="269">
        <v>0</v>
      </c>
      <c r="E47" s="269">
        <v>0</v>
      </c>
      <c r="F47" s="265">
        <v>0</v>
      </c>
      <c r="G47" s="265">
        <v>0</v>
      </c>
      <c r="H47" s="265">
        <v>0</v>
      </c>
      <c r="I47" s="265">
        <v>0</v>
      </c>
      <c r="J47" s="265">
        <v>0</v>
      </c>
      <c r="K47" s="265">
        <v>0</v>
      </c>
      <c r="L47" s="265">
        <v>0</v>
      </c>
      <c r="M47" s="265">
        <v>0</v>
      </c>
      <c r="N47" s="265">
        <v>0</v>
      </c>
      <c r="O47" s="265">
        <v>0</v>
      </c>
      <c r="P47" s="265">
        <v>0</v>
      </c>
      <c r="Q47" s="265"/>
      <c r="R47" s="265">
        <f>SUM(F47:Q47)</f>
        <v>0</v>
      </c>
      <c r="S47" s="265"/>
      <c r="T47" s="256"/>
    </row>
    <row r="48" spans="3:20" ht="31.5" x14ac:dyDescent="0.25">
      <c r="C48" s="262" t="s">
        <v>640</v>
      </c>
      <c r="D48" s="269">
        <v>0</v>
      </c>
      <c r="E48" s="269">
        <v>0</v>
      </c>
      <c r="F48" s="244">
        <v>0</v>
      </c>
      <c r="G48" s="265">
        <v>0</v>
      </c>
      <c r="H48" s="265">
        <v>0</v>
      </c>
      <c r="I48" s="265">
        <v>0</v>
      </c>
      <c r="J48" s="265">
        <v>0</v>
      </c>
      <c r="K48" s="265">
        <v>0</v>
      </c>
      <c r="L48" s="265">
        <v>0</v>
      </c>
      <c r="M48" s="265">
        <v>0</v>
      </c>
      <c r="N48" s="265">
        <v>0</v>
      </c>
      <c r="O48" s="265">
        <v>0</v>
      </c>
      <c r="P48" s="265">
        <v>0</v>
      </c>
      <c r="Q48" s="265"/>
      <c r="R48" s="265">
        <f>SUM(F48:Q48)</f>
        <v>0</v>
      </c>
      <c r="S48" s="265"/>
      <c r="T48" s="256"/>
    </row>
    <row r="49" spans="3:20" ht="31.5" hidden="1" x14ac:dyDescent="0.25">
      <c r="C49" s="262" t="s">
        <v>639</v>
      </c>
      <c r="D49" s="269">
        <v>0</v>
      </c>
      <c r="E49" s="269">
        <v>0</v>
      </c>
      <c r="F49" s="265"/>
      <c r="G49" s="265">
        <v>0</v>
      </c>
      <c r="H49" s="265">
        <v>0</v>
      </c>
      <c r="I49" s="265">
        <v>0</v>
      </c>
      <c r="J49" s="265">
        <v>0</v>
      </c>
      <c r="K49" s="265">
        <v>0</v>
      </c>
      <c r="L49" s="265">
        <v>0</v>
      </c>
      <c r="M49" s="265">
        <v>0</v>
      </c>
      <c r="N49" s="265">
        <v>0</v>
      </c>
      <c r="O49" s="265">
        <v>0</v>
      </c>
      <c r="P49" s="265">
        <v>0</v>
      </c>
      <c r="Q49" s="265"/>
      <c r="R49" s="265">
        <v>0</v>
      </c>
      <c r="S49" s="265"/>
      <c r="T49" s="256"/>
    </row>
    <row r="50" spans="3:20" ht="15.75" hidden="1" x14ac:dyDescent="0.25">
      <c r="C50" s="262" t="s">
        <v>638</v>
      </c>
      <c r="D50" s="269">
        <v>0</v>
      </c>
      <c r="E50" s="269">
        <v>0</v>
      </c>
      <c r="F50" s="265"/>
      <c r="G50" s="265">
        <v>0</v>
      </c>
      <c r="H50" s="265">
        <v>0</v>
      </c>
      <c r="I50" s="265">
        <v>0</v>
      </c>
      <c r="J50" s="265">
        <v>0</v>
      </c>
      <c r="K50" s="265">
        <v>0</v>
      </c>
      <c r="L50" s="265">
        <v>0</v>
      </c>
      <c r="M50" s="265">
        <v>0</v>
      </c>
      <c r="N50" s="265">
        <v>0</v>
      </c>
      <c r="O50" s="265">
        <v>0</v>
      </c>
      <c r="P50" s="265">
        <v>0</v>
      </c>
      <c r="Q50" s="265"/>
      <c r="R50" s="265">
        <v>0</v>
      </c>
      <c r="S50" s="265"/>
      <c r="T50" s="256"/>
    </row>
    <row r="51" spans="3:20" ht="40.5" customHeight="1" x14ac:dyDescent="0.25">
      <c r="C51" s="262" t="s">
        <v>637</v>
      </c>
      <c r="D51" s="269">
        <v>0</v>
      </c>
      <c r="E51" s="269">
        <v>0</v>
      </c>
      <c r="F51" s="244">
        <v>0</v>
      </c>
      <c r="G51" s="265">
        <v>0</v>
      </c>
      <c r="H51" s="265">
        <v>0</v>
      </c>
      <c r="I51" s="265">
        <v>0</v>
      </c>
      <c r="J51" s="265">
        <v>0</v>
      </c>
      <c r="K51" s="265">
        <v>0</v>
      </c>
      <c r="L51" s="265">
        <v>0</v>
      </c>
      <c r="M51" s="265">
        <v>0</v>
      </c>
      <c r="N51" s="265">
        <v>0</v>
      </c>
      <c r="O51" s="265">
        <v>0</v>
      </c>
      <c r="P51" s="265">
        <v>0</v>
      </c>
      <c r="Q51" s="265"/>
      <c r="R51" s="265">
        <f>SUM(F51:Q51)</f>
        <v>0</v>
      </c>
      <c r="S51" s="265"/>
      <c r="T51" s="256"/>
    </row>
    <row r="52" spans="3:20" ht="15.75" x14ac:dyDescent="0.25">
      <c r="C52" s="264" t="s">
        <v>636</v>
      </c>
      <c r="D52" s="273">
        <f>D53+D54+D55+D56+D57+D58+D59+D60+D61</f>
        <v>99861043</v>
      </c>
      <c r="E52" s="273">
        <f>E53+E54+E55+E56+E57+E58+E59+E60+E61</f>
        <v>93381043</v>
      </c>
      <c r="F52" s="273">
        <f>F53+F54+F55+F56+F57+F58+F59+F60+F61</f>
        <v>2094855.41</v>
      </c>
      <c r="G52" s="273">
        <f>G53+G54+G55+G56+G57+G58+G59+G60+G61</f>
        <v>4845201.62</v>
      </c>
      <c r="H52" s="273">
        <f>H53+H54+H55+H56+H57+H58+H59+H60+H61</f>
        <v>707614.71</v>
      </c>
      <c r="I52" s="273">
        <f>I53+I54+I55+I56+I57+I58+I59+I60+I61</f>
        <v>0</v>
      </c>
      <c r="J52" s="273">
        <f>J53+J54+J55+J56+J57+J58+J59+J60+J61</f>
        <v>0</v>
      </c>
      <c r="K52" s="273">
        <f>K53+K54+K55+K56+K57+K58+K59+K60+K61</f>
        <v>0</v>
      </c>
      <c r="L52" s="273">
        <f>L53+L54+L55+L56+L57+L58+L59+L60+L61</f>
        <v>446353.26</v>
      </c>
      <c r="M52" s="273">
        <f>M53+M54+M55+M56+M57+M58+M59+M60+M61</f>
        <v>0</v>
      </c>
      <c r="N52" s="267">
        <f>SUM(N53:N61)</f>
        <v>0</v>
      </c>
      <c r="O52" s="272">
        <f>SUM(O53:O61)</f>
        <v>0</v>
      </c>
      <c r="P52" s="272">
        <f>SUM(P53:P61)</f>
        <v>0</v>
      </c>
      <c r="Q52" s="272">
        <f>SUM(Q53:Q61)</f>
        <v>0</v>
      </c>
      <c r="R52" s="267">
        <f>SUM(F52:Q52)</f>
        <v>8094025</v>
      </c>
      <c r="S52" s="267"/>
      <c r="T52" s="256"/>
    </row>
    <row r="53" spans="3:20" ht="15.75" x14ac:dyDescent="0.25">
      <c r="C53" s="262" t="s">
        <v>635</v>
      </c>
      <c r="D53" s="269">
        <v>34110850</v>
      </c>
      <c r="E53" s="269">
        <v>34110850</v>
      </c>
      <c r="F53" s="265">
        <v>4400</v>
      </c>
      <c r="G53" s="265">
        <v>3734520.94</v>
      </c>
      <c r="H53" s="265">
        <v>57398.35</v>
      </c>
      <c r="I53" s="265">
        <v>0</v>
      </c>
      <c r="J53" s="265">
        <v>0</v>
      </c>
      <c r="K53" s="265">
        <v>0</v>
      </c>
      <c r="L53" s="265">
        <v>303988.51</v>
      </c>
      <c r="M53" s="265"/>
      <c r="N53" s="265"/>
      <c r="O53" s="265"/>
      <c r="P53" s="265"/>
      <c r="Q53" s="265"/>
      <c r="R53" s="265">
        <f>SUM(F53:Q53)</f>
        <v>4100307.8</v>
      </c>
      <c r="S53" s="265"/>
      <c r="T53" s="256"/>
    </row>
    <row r="54" spans="3:20" ht="31.5" x14ac:dyDescent="0.25">
      <c r="C54" s="262" t="s">
        <v>634</v>
      </c>
      <c r="D54" s="269">
        <v>2512868</v>
      </c>
      <c r="E54" s="269">
        <v>2512868</v>
      </c>
      <c r="F54" s="265">
        <v>0</v>
      </c>
      <c r="G54" s="265">
        <v>0</v>
      </c>
      <c r="H54" s="265">
        <v>0</v>
      </c>
      <c r="I54" s="265">
        <v>0</v>
      </c>
      <c r="J54" s="265">
        <v>0</v>
      </c>
      <c r="K54" s="265">
        <v>0</v>
      </c>
      <c r="L54" s="265">
        <v>0</v>
      </c>
      <c r="M54" s="265"/>
      <c r="N54" s="265"/>
      <c r="O54" s="265"/>
      <c r="P54" s="265"/>
      <c r="Q54" s="265"/>
      <c r="R54" s="265">
        <f>SUM(F54:Q54)</f>
        <v>0</v>
      </c>
      <c r="S54" s="265"/>
      <c r="T54" s="256"/>
    </row>
    <row r="55" spans="3:20" ht="15.75" x14ac:dyDescent="0.25">
      <c r="C55" s="262" t="s">
        <v>633</v>
      </c>
      <c r="D55" s="269">
        <v>1611671</v>
      </c>
      <c r="E55" s="269">
        <v>1611671</v>
      </c>
      <c r="F55" s="265">
        <v>0</v>
      </c>
      <c r="G55" s="265">
        <v>0</v>
      </c>
      <c r="H55" s="265">
        <v>0</v>
      </c>
      <c r="I55" s="265">
        <v>0</v>
      </c>
      <c r="J55" s="265">
        <v>0</v>
      </c>
      <c r="K55" s="265">
        <v>0</v>
      </c>
      <c r="L55" s="265">
        <v>0</v>
      </c>
      <c r="M55" s="265"/>
      <c r="N55" s="265"/>
      <c r="O55" s="265"/>
      <c r="P55" s="265"/>
      <c r="Q55" s="265"/>
      <c r="R55" s="265">
        <f>SUM(F55:Q55)</f>
        <v>0</v>
      </c>
      <c r="S55" s="265"/>
      <c r="T55" s="256"/>
    </row>
    <row r="56" spans="3:20" ht="31.5" x14ac:dyDescent="0.25">
      <c r="C56" s="262" t="s">
        <v>632</v>
      </c>
      <c r="D56" s="269">
        <v>30903018</v>
      </c>
      <c r="E56" s="269">
        <v>24353018</v>
      </c>
      <c r="F56" s="265">
        <v>0</v>
      </c>
      <c r="G56" s="265">
        <v>0</v>
      </c>
      <c r="H56" s="265">
        <v>0</v>
      </c>
      <c r="I56" s="265">
        <v>0</v>
      </c>
      <c r="J56" s="265">
        <v>0</v>
      </c>
      <c r="K56" s="265">
        <v>0</v>
      </c>
      <c r="L56" s="265">
        <v>0</v>
      </c>
      <c r="M56" s="265"/>
      <c r="N56" s="265"/>
      <c r="O56" s="265"/>
      <c r="P56" s="265"/>
      <c r="Q56" s="265"/>
      <c r="R56" s="265">
        <f>SUM(F56:Q56)</f>
        <v>0</v>
      </c>
      <c r="S56" s="265"/>
      <c r="T56" s="256"/>
    </row>
    <row r="57" spans="3:20" ht="17.25" customHeight="1" x14ac:dyDescent="0.25">
      <c r="C57" s="262" t="s">
        <v>631</v>
      </c>
      <c r="D57" s="269">
        <v>9729252</v>
      </c>
      <c r="E57" s="269">
        <v>9729252</v>
      </c>
      <c r="F57" s="265">
        <v>2090455.41</v>
      </c>
      <c r="G57" s="265">
        <v>1110680.68</v>
      </c>
      <c r="H57" s="265">
        <v>588631.36</v>
      </c>
      <c r="I57" s="265">
        <v>0</v>
      </c>
      <c r="J57" s="265">
        <v>0</v>
      </c>
      <c r="K57" s="265">
        <v>0</v>
      </c>
      <c r="L57" s="265">
        <v>142364.75</v>
      </c>
      <c r="M57" s="265"/>
      <c r="N57" s="265"/>
      <c r="O57" s="265"/>
      <c r="P57" s="265"/>
      <c r="Q57" s="265"/>
      <c r="R57" s="265">
        <f>SUM(F57:Q57)</f>
        <v>3932132.1999999997</v>
      </c>
      <c r="S57" s="265"/>
      <c r="T57" s="256"/>
    </row>
    <row r="58" spans="3:20" ht="15.75" x14ac:dyDescent="0.25">
      <c r="C58" s="262" t="s">
        <v>630</v>
      </c>
      <c r="D58" s="269">
        <v>1834904</v>
      </c>
      <c r="E58" s="269">
        <v>1834904</v>
      </c>
      <c r="F58" s="265">
        <v>0</v>
      </c>
      <c r="G58" s="265">
        <v>0</v>
      </c>
      <c r="H58" s="265">
        <v>0</v>
      </c>
      <c r="I58" s="265">
        <v>0</v>
      </c>
      <c r="J58" s="265">
        <v>0</v>
      </c>
      <c r="K58" s="265">
        <v>0</v>
      </c>
      <c r="L58" s="265">
        <v>0</v>
      </c>
      <c r="M58" s="265"/>
      <c r="N58" s="265"/>
      <c r="O58" s="265"/>
      <c r="P58" s="265"/>
      <c r="Q58" s="265"/>
      <c r="R58" s="265">
        <f>SUM(F58:Q58)</f>
        <v>0</v>
      </c>
      <c r="S58" s="265"/>
      <c r="T58" s="256"/>
    </row>
    <row r="59" spans="3:20" ht="19.5" customHeight="1" x14ac:dyDescent="0.25">
      <c r="C59" s="262" t="s">
        <v>629</v>
      </c>
      <c r="D59" s="269">
        <v>0</v>
      </c>
      <c r="E59" s="269">
        <v>70000</v>
      </c>
      <c r="F59" s="265">
        <v>0</v>
      </c>
      <c r="G59" s="265">
        <v>0</v>
      </c>
      <c r="H59" s="265">
        <v>61585</v>
      </c>
      <c r="I59" s="265">
        <v>0</v>
      </c>
      <c r="J59" s="265">
        <v>0</v>
      </c>
      <c r="K59" s="265">
        <v>0</v>
      </c>
      <c r="L59" s="265">
        <v>0</v>
      </c>
      <c r="M59" s="265"/>
      <c r="N59" s="265"/>
      <c r="O59" s="265"/>
      <c r="P59" s="265"/>
      <c r="Q59" s="265"/>
      <c r="R59" s="265">
        <f>SUM(F59:Q59)</f>
        <v>61585</v>
      </c>
      <c r="S59" s="265"/>
      <c r="T59" s="256"/>
    </row>
    <row r="60" spans="3:20" ht="17.25" customHeight="1" x14ac:dyDescent="0.25">
      <c r="C60" s="262" t="s">
        <v>628</v>
      </c>
      <c r="D60" s="269">
        <v>18911398</v>
      </c>
      <c r="E60" s="269">
        <v>18911398</v>
      </c>
      <c r="F60" s="265">
        <v>0</v>
      </c>
      <c r="G60" s="265">
        <v>0</v>
      </c>
      <c r="H60" s="265">
        <v>0</v>
      </c>
      <c r="I60" s="265">
        <v>0</v>
      </c>
      <c r="J60" s="265">
        <v>0</v>
      </c>
      <c r="K60" s="265">
        <v>0</v>
      </c>
      <c r="L60" s="265">
        <v>0</v>
      </c>
      <c r="M60" s="265"/>
      <c r="N60" s="265"/>
      <c r="O60" s="265"/>
      <c r="P60" s="265"/>
      <c r="Q60" s="265"/>
      <c r="R60" s="265">
        <f>SUM(F60:Q60)</f>
        <v>0</v>
      </c>
      <c r="S60" s="265"/>
      <c r="T60" s="256"/>
    </row>
    <row r="61" spans="3:20" ht="44.25" customHeight="1" x14ac:dyDescent="0.25">
      <c r="C61" s="262" t="s">
        <v>627</v>
      </c>
      <c r="D61" s="269">
        <v>247082</v>
      </c>
      <c r="E61" s="269">
        <v>247082</v>
      </c>
      <c r="F61" s="265">
        <v>0</v>
      </c>
      <c r="G61" s="265">
        <v>0</v>
      </c>
      <c r="H61" s="265">
        <v>0</v>
      </c>
      <c r="I61" s="265">
        <v>0</v>
      </c>
      <c r="J61" s="265">
        <v>0</v>
      </c>
      <c r="K61" s="265">
        <v>0</v>
      </c>
      <c r="L61" s="265">
        <v>0</v>
      </c>
      <c r="M61" s="265"/>
      <c r="N61" s="265"/>
      <c r="O61" s="265"/>
      <c r="P61" s="265"/>
      <c r="Q61" s="265"/>
      <c r="R61" s="265">
        <f>SUM(F61:Q61)</f>
        <v>0</v>
      </c>
      <c r="S61" s="265"/>
      <c r="T61" s="256"/>
    </row>
    <row r="62" spans="3:20" ht="15.75" x14ac:dyDescent="0.25">
      <c r="C62" s="264" t="s">
        <v>626</v>
      </c>
      <c r="D62" s="273">
        <f>D63+D64+D65</f>
        <v>161237405</v>
      </c>
      <c r="E62" s="273">
        <f>E63+E64+E65</f>
        <v>221737405</v>
      </c>
      <c r="F62" s="273">
        <f>F63+F64+F65</f>
        <v>1225</v>
      </c>
      <c r="G62" s="273">
        <f>G63+G64+G65</f>
        <v>0</v>
      </c>
      <c r="H62" s="273">
        <f>H63+H64+H65</f>
        <v>35087769.800000004</v>
      </c>
      <c r="I62" s="273">
        <f>I63+I64+I65</f>
        <v>6262833.1899999995</v>
      </c>
      <c r="J62" s="273">
        <f>J63+J64+J65</f>
        <v>13684151.09</v>
      </c>
      <c r="K62" s="273">
        <f>K63+K64+K65</f>
        <v>7716841.7999999998</v>
      </c>
      <c r="L62" s="273">
        <f>L63+L64+L65</f>
        <v>19767387.75</v>
      </c>
      <c r="M62" s="267">
        <v>0</v>
      </c>
      <c r="N62" s="272">
        <f>SUM(N63)</f>
        <v>0</v>
      </c>
      <c r="O62" s="272">
        <f>SUM(O63)</f>
        <v>0</v>
      </c>
      <c r="P62" s="272">
        <f>SUM(P64)</f>
        <v>0</v>
      </c>
      <c r="Q62" s="272">
        <f>SUM(Q64)</f>
        <v>0</v>
      </c>
      <c r="R62" s="267">
        <f>SUM(F62:Q62)</f>
        <v>82520208.629999995</v>
      </c>
      <c r="S62" s="267"/>
      <c r="T62" s="256"/>
    </row>
    <row r="63" spans="3:20" ht="15.75" x14ac:dyDescent="0.25">
      <c r="C63" s="262" t="s">
        <v>625</v>
      </c>
      <c r="D63" s="269">
        <v>36194463</v>
      </c>
      <c r="E63" s="269">
        <v>36194463</v>
      </c>
      <c r="F63" s="265">
        <v>0</v>
      </c>
      <c r="G63" s="265">
        <v>0</v>
      </c>
      <c r="H63" s="265">
        <v>1768723.7</v>
      </c>
      <c r="I63" s="271">
        <v>943963.76</v>
      </c>
      <c r="J63" s="265">
        <v>11812032.23</v>
      </c>
      <c r="K63" s="265">
        <v>355601.18</v>
      </c>
      <c r="L63" s="265">
        <v>1062283.03</v>
      </c>
      <c r="M63" s="265"/>
      <c r="N63" s="265"/>
      <c r="O63" s="265"/>
      <c r="P63"/>
      <c r="Q63" s="265"/>
      <c r="R63" s="265">
        <f>SUM(F63:Q63)</f>
        <v>15942603.9</v>
      </c>
      <c r="S63" s="265"/>
      <c r="T63" s="256"/>
    </row>
    <row r="64" spans="3:20" ht="15.75" x14ac:dyDescent="0.25">
      <c r="C64" s="262" t="s">
        <v>624</v>
      </c>
      <c r="D64" s="269">
        <v>125042942</v>
      </c>
      <c r="E64" s="269">
        <v>185542942</v>
      </c>
      <c r="F64" s="265">
        <v>1225</v>
      </c>
      <c r="G64" s="265"/>
      <c r="H64" s="265">
        <v>33319046.100000001</v>
      </c>
      <c r="I64" s="271">
        <v>5318869.43</v>
      </c>
      <c r="J64" s="265">
        <v>1872118.86</v>
      </c>
      <c r="K64" s="265">
        <v>7361240.6200000001</v>
      </c>
      <c r="L64" s="265">
        <v>18705104.719999999</v>
      </c>
      <c r="M64" s="265"/>
      <c r="N64" s="265"/>
      <c r="O64" s="265"/>
      <c r="P64" s="265"/>
      <c r="Q64" s="265"/>
      <c r="R64" s="265">
        <f>SUM(F64:Q64)</f>
        <v>66577604.729999997</v>
      </c>
      <c r="S64" s="265"/>
      <c r="T64" s="256"/>
    </row>
    <row r="65" spans="3:20" ht="15.75" x14ac:dyDescent="0.25">
      <c r="C65" s="262" t="s">
        <v>623</v>
      </c>
      <c r="D65" s="269">
        <v>0</v>
      </c>
      <c r="E65" s="269">
        <v>0</v>
      </c>
      <c r="F65" s="265">
        <v>0</v>
      </c>
      <c r="G65" s="265">
        <v>0</v>
      </c>
      <c r="H65" s="265"/>
      <c r="I65" s="271">
        <v>0</v>
      </c>
      <c r="J65" s="265">
        <v>0</v>
      </c>
      <c r="K65" s="265">
        <v>0</v>
      </c>
      <c r="L65" s="265">
        <v>0</v>
      </c>
      <c r="M65" s="265"/>
      <c r="N65" s="265"/>
      <c r="O65" s="265"/>
      <c r="P65" s="265"/>
      <c r="Q65" s="265"/>
      <c r="R65" s="265">
        <f>SUM(F65:Q65)</f>
        <v>0</v>
      </c>
      <c r="S65" s="265"/>
      <c r="T65" s="256"/>
    </row>
    <row r="66" spans="3:20" ht="31.5" x14ac:dyDescent="0.25">
      <c r="C66" s="264" t="s">
        <v>622</v>
      </c>
      <c r="D66" s="269">
        <v>0</v>
      </c>
      <c r="E66" s="269">
        <v>0</v>
      </c>
      <c r="F66" s="265">
        <v>0</v>
      </c>
      <c r="G66" s="265">
        <v>0</v>
      </c>
      <c r="H66" s="267">
        <v>0</v>
      </c>
      <c r="I66" s="271">
        <v>0</v>
      </c>
      <c r="J66" s="267">
        <v>0</v>
      </c>
      <c r="K66" s="265">
        <v>0</v>
      </c>
      <c r="L66" s="267">
        <v>0</v>
      </c>
      <c r="M66" s="267">
        <v>0</v>
      </c>
      <c r="N66" s="267">
        <v>0</v>
      </c>
      <c r="O66" s="267">
        <v>0</v>
      </c>
      <c r="P66" s="267">
        <v>0</v>
      </c>
      <c r="Q66" s="267">
        <v>0</v>
      </c>
      <c r="R66" s="265">
        <f>SUM(F66:Q66)</f>
        <v>0</v>
      </c>
      <c r="S66" s="265"/>
      <c r="T66" s="256"/>
    </row>
    <row r="67" spans="3:20" ht="15.75" x14ac:dyDescent="0.25">
      <c r="C67" s="262" t="s">
        <v>621</v>
      </c>
      <c r="D67" s="269">
        <v>0</v>
      </c>
      <c r="E67" s="269">
        <v>0</v>
      </c>
      <c r="F67" s="265">
        <v>0</v>
      </c>
      <c r="G67" s="265">
        <v>0</v>
      </c>
      <c r="H67" s="265">
        <v>0</v>
      </c>
      <c r="I67" s="265">
        <v>0</v>
      </c>
      <c r="J67" s="265">
        <v>0</v>
      </c>
      <c r="K67" s="265">
        <v>0</v>
      </c>
      <c r="L67" s="265">
        <v>0</v>
      </c>
      <c r="M67" s="265">
        <v>0</v>
      </c>
      <c r="N67" s="265">
        <v>0</v>
      </c>
      <c r="O67" s="265">
        <v>0</v>
      </c>
      <c r="P67" s="265">
        <v>0</v>
      </c>
      <c r="Q67" s="265"/>
      <c r="R67" s="265">
        <f>SUM(F67:Q67)</f>
        <v>0</v>
      </c>
      <c r="S67" s="265"/>
      <c r="T67" s="256"/>
    </row>
    <row r="68" spans="3:20" ht="31.5" x14ac:dyDescent="0.25">
      <c r="C68" s="262" t="s">
        <v>620</v>
      </c>
      <c r="D68" s="269">
        <v>0</v>
      </c>
      <c r="E68" s="269">
        <v>0</v>
      </c>
      <c r="F68" s="265">
        <v>0</v>
      </c>
      <c r="G68" s="265">
        <v>0</v>
      </c>
      <c r="H68" s="265">
        <v>0</v>
      </c>
      <c r="I68" s="265">
        <v>0</v>
      </c>
      <c r="J68" s="265">
        <v>0</v>
      </c>
      <c r="K68" s="265">
        <v>0</v>
      </c>
      <c r="L68" s="265">
        <v>0</v>
      </c>
      <c r="M68" s="265">
        <v>0</v>
      </c>
      <c r="N68" s="265">
        <v>0</v>
      </c>
      <c r="O68" s="265">
        <v>0</v>
      </c>
      <c r="P68" s="265">
        <v>0</v>
      </c>
      <c r="Q68" s="265"/>
      <c r="R68" s="265">
        <f>SUM(F68:Q68)</f>
        <v>0</v>
      </c>
      <c r="S68" s="265"/>
      <c r="T68" s="256"/>
    </row>
    <row r="69" spans="3:20" ht="15.75" x14ac:dyDescent="0.25">
      <c r="C69" s="264" t="s">
        <v>619</v>
      </c>
      <c r="D69" s="269">
        <v>0</v>
      </c>
      <c r="E69" s="269">
        <v>0</v>
      </c>
      <c r="F69" s="265">
        <v>0</v>
      </c>
      <c r="G69" s="265">
        <v>0</v>
      </c>
      <c r="H69" s="267">
        <v>0</v>
      </c>
      <c r="I69" s="267">
        <v>0</v>
      </c>
      <c r="J69" s="267">
        <v>0</v>
      </c>
      <c r="K69" s="265">
        <v>0</v>
      </c>
      <c r="L69" s="267">
        <v>0</v>
      </c>
      <c r="M69" s="267">
        <v>0</v>
      </c>
      <c r="N69" s="267">
        <v>0</v>
      </c>
      <c r="O69" s="267">
        <v>0</v>
      </c>
      <c r="P69" s="267">
        <v>0</v>
      </c>
      <c r="Q69" s="267">
        <v>0</v>
      </c>
      <c r="R69" s="265">
        <f>SUM(F69:Q69)</f>
        <v>0</v>
      </c>
      <c r="S69" s="265"/>
      <c r="T69" s="256"/>
    </row>
    <row r="70" spans="3:20" ht="15.75" x14ac:dyDescent="0.25">
      <c r="C70" s="262" t="s">
        <v>618</v>
      </c>
      <c r="D70" s="269">
        <v>0</v>
      </c>
      <c r="E70" s="269">
        <v>0</v>
      </c>
      <c r="F70" s="265">
        <v>0</v>
      </c>
      <c r="G70" s="265">
        <v>0</v>
      </c>
      <c r="H70" s="265">
        <v>0</v>
      </c>
      <c r="I70" s="265">
        <v>0</v>
      </c>
      <c r="J70" s="265">
        <v>0</v>
      </c>
      <c r="K70" s="265">
        <v>0</v>
      </c>
      <c r="L70" s="265">
        <v>0</v>
      </c>
      <c r="M70" s="265">
        <v>0</v>
      </c>
      <c r="N70" s="265">
        <v>0</v>
      </c>
      <c r="O70" s="265">
        <v>0</v>
      </c>
      <c r="P70" s="265">
        <v>0</v>
      </c>
      <c r="Q70" s="265"/>
      <c r="R70" s="265">
        <f>SUM(F70:Q70)</f>
        <v>0</v>
      </c>
      <c r="S70" s="265"/>
      <c r="T70" s="256"/>
    </row>
    <row r="71" spans="3:20" ht="15.75" x14ac:dyDescent="0.25">
      <c r="C71" s="270" t="s">
        <v>617</v>
      </c>
      <c r="D71" s="269">
        <v>0</v>
      </c>
      <c r="E71" s="269">
        <v>0</v>
      </c>
      <c r="F71" s="265">
        <v>0</v>
      </c>
      <c r="G71" s="265">
        <v>0</v>
      </c>
      <c r="H71" s="267"/>
      <c r="I71" s="267">
        <v>0</v>
      </c>
      <c r="J71" s="267"/>
      <c r="K71" s="265">
        <v>0</v>
      </c>
      <c r="L71" s="267">
        <v>0</v>
      </c>
      <c r="M71" s="267"/>
      <c r="N71" s="267"/>
      <c r="O71" s="267"/>
      <c r="P71" s="267"/>
      <c r="Q71" s="267"/>
      <c r="R71" s="265">
        <f>SUM(F71:Q71)</f>
        <v>0</v>
      </c>
      <c r="S71" s="265"/>
      <c r="T71" s="256"/>
    </row>
    <row r="72" spans="3:20" ht="15.75" x14ac:dyDescent="0.25">
      <c r="C72" s="264" t="s">
        <v>616</v>
      </c>
      <c r="D72" s="269">
        <v>0</v>
      </c>
      <c r="E72" s="269">
        <v>0</v>
      </c>
      <c r="F72" s="265">
        <v>0</v>
      </c>
      <c r="G72" s="265">
        <v>0</v>
      </c>
      <c r="H72" s="267">
        <v>0</v>
      </c>
      <c r="I72" s="267">
        <v>0</v>
      </c>
      <c r="J72" s="265">
        <v>0</v>
      </c>
      <c r="K72" s="265">
        <v>0</v>
      </c>
      <c r="L72" s="267">
        <v>0</v>
      </c>
      <c r="M72" s="265">
        <v>0</v>
      </c>
      <c r="N72" s="267">
        <v>0</v>
      </c>
      <c r="O72" s="267">
        <v>0</v>
      </c>
      <c r="P72" s="265">
        <v>0</v>
      </c>
      <c r="Q72" s="267">
        <v>0</v>
      </c>
      <c r="R72" s="265">
        <f>SUM(F72:Q72)</f>
        <v>0</v>
      </c>
      <c r="S72" s="265"/>
      <c r="T72" s="256"/>
    </row>
    <row r="73" spans="3:20" ht="15.75" x14ac:dyDescent="0.25">
      <c r="C73" s="262" t="s">
        <v>615</v>
      </c>
      <c r="D73" s="266">
        <v>0</v>
      </c>
      <c r="E73" s="269">
        <v>0</v>
      </c>
      <c r="F73" s="265">
        <v>0</v>
      </c>
      <c r="G73" s="265">
        <v>0</v>
      </c>
      <c r="H73" s="265">
        <v>0</v>
      </c>
      <c r="I73" s="265">
        <v>0</v>
      </c>
      <c r="J73" s="265">
        <v>0</v>
      </c>
      <c r="K73" s="265">
        <v>0</v>
      </c>
      <c r="L73" s="265">
        <v>0</v>
      </c>
      <c r="M73" s="265"/>
      <c r="N73" s="265"/>
      <c r="O73" s="265"/>
      <c r="P73" s="265"/>
      <c r="Q73" s="265"/>
      <c r="R73" s="265">
        <f>SUM(F73:Q73)</f>
        <v>0</v>
      </c>
      <c r="S73" s="265"/>
      <c r="T73" s="256"/>
    </row>
    <row r="74" spans="3:20" ht="23.25" customHeight="1" x14ac:dyDescent="0.25">
      <c r="C74" s="262" t="s">
        <v>614</v>
      </c>
      <c r="D74" s="266">
        <v>0</v>
      </c>
      <c r="E74" s="266">
        <v>0</v>
      </c>
      <c r="F74" s="265">
        <v>0</v>
      </c>
      <c r="G74" s="265">
        <v>0</v>
      </c>
      <c r="H74" s="265">
        <v>0</v>
      </c>
      <c r="I74" s="265">
        <v>0</v>
      </c>
      <c r="J74" s="265">
        <v>0</v>
      </c>
      <c r="K74" s="265">
        <v>0</v>
      </c>
      <c r="L74" s="265">
        <v>0</v>
      </c>
      <c r="M74" s="265"/>
      <c r="N74" s="265"/>
      <c r="O74" s="265"/>
      <c r="P74" s="265"/>
      <c r="Q74" s="265"/>
      <c r="R74" s="265">
        <f>SUM(F74:Q74)</f>
        <v>0</v>
      </c>
      <c r="S74" s="265"/>
      <c r="T74" s="256"/>
    </row>
    <row r="75" spans="3:20" ht="15.75" x14ac:dyDescent="0.25">
      <c r="C75" s="264" t="s">
        <v>613</v>
      </c>
      <c r="D75" s="268">
        <f>D76+D77</f>
        <v>10545000</v>
      </c>
      <c r="E75" s="268">
        <f>E76+E77</f>
        <v>10475000</v>
      </c>
      <c r="F75" s="268">
        <f>+F76+F77</f>
        <v>4136915.97</v>
      </c>
      <c r="G75" s="268">
        <f>G76+G77</f>
        <v>0</v>
      </c>
      <c r="H75" s="268">
        <f>H76+H77</f>
        <v>0</v>
      </c>
      <c r="I75" s="268">
        <f>I76+I77</f>
        <v>0</v>
      </c>
      <c r="J75" s="268">
        <f>J76+J77</f>
        <v>0</v>
      </c>
      <c r="K75" s="267">
        <v>0</v>
      </c>
      <c r="L75" s="267">
        <v>0</v>
      </c>
      <c r="M75" s="267">
        <v>0</v>
      </c>
      <c r="N75" s="267">
        <v>0</v>
      </c>
      <c r="O75" s="267">
        <v>0</v>
      </c>
      <c r="P75" s="267">
        <v>0</v>
      </c>
      <c r="Q75" s="267">
        <v>0</v>
      </c>
      <c r="R75" s="267">
        <f>SUM(F75:Q75)</f>
        <v>4136915.97</v>
      </c>
      <c r="S75" s="267"/>
      <c r="T75" s="256"/>
    </row>
    <row r="76" spans="3:20" ht="15.75" x14ac:dyDescent="0.25">
      <c r="C76" s="262" t="s">
        <v>612</v>
      </c>
      <c r="D76" s="266">
        <v>10545000</v>
      </c>
      <c r="E76" s="266">
        <v>10475000</v>
      </c>
      <c r="F76" s="244">
        <f>4010615.97+90200+36100</f>
        <v>4136915.97</v>
      </c>
      <c r="G76" s="244">
        <v>0</v>
      </c>
      <c r="H76" s="244">
        <v>0</v>
      </c>
      <c r="I76" s="244">
        <v>0</v>
      </c>
      <c r="J76" s="244">
        <v>0</v>
      </c>
      <c r="K76" s="244">
        <v>0</v>
      </c>
      <c r="L76" s="244">
        <v>0</v>
      </c>
      <c r="M76" s="244"/>
      <c r="N76" s="244"/>
      <c r="O76" s="244"/>
      <c r="P76" s="244"/>
      <c r="Q76" s="244"/>
      <c r="R76" s="265">
        <f>SUM(F76:Q76)</f>
        <v>4136915.97</v>
      </c>
      <c r="S76" s="265"/>
      <c r="T76" s="256"/>
    </row>
    <row r="77" spans="3:20" ht="15.75" x14ac:dyDescent="0.25">
      <c r="C77" s="262" t="s">
        <v>611</v>
      </c>
      <c r="D77" s="261">
        <v>0</v>
      </c>
      <c r="E77" s="261">
        <v>0</v>
      </c>
      <c r="F77" s="244">
        <v>0</v>
      </c>
      <c r="G77" s="244">
        <v>0</v>
      </c>
      <c r="H77" s="244">
        <v>0</v>
      </c>
      <c r="I77" s="244">
        <v>0</v>
      </c>
      <c r="J77" s="244">
        <v>0</v>
      </c>
      <c r="K77" s="244">
        <v>0</v>
      </c>
      <c r="L77" s="244">
        <v>0</v>
      </c>
      <c r="M77" s="244"/>
      <c r="N77" s="244"/>
      <c r="O77" s="244"/>
      <c r="P77" s="244"/>
      <c r="Q77" s="244"/>
      <c r="R77" s="244"/>
      <c r="S77" s="265"/>
      <c r="T77" s="256"/>
    </row>
    <row r="78" spans="3:20" ht="15.75" x14ac:dyDescent="0.25">
      <c r="C78" s="264" t="s">
        <v>610</v>
      </c>
      <c r="D78" s="263">
        <f>D79</f>
        <v>0</v>
      </c>
      <c r="E78" s="263">
        <f>E79</f>
        <v>0</v>
      </c>
      <c r="F78" s="244">
        <v>0</v>
      </c>
      <c r="G78" s="244">
        <v>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  <c r="M78" s="244"/>
      <c r="N78" s="244"/>
      <c r="O78" s="244"/>
      <c r="P78" s="244"/>
      <c r="Q78" s="244"/>
      <c r="R78" s="244"/>
      <c r="S78" s="244"/>
      <c r="T78" s="256"/>
    </row>
    <row r="79" spans="3:20" ht="15.75" x14ac:dyDescent="0.25">
      <c r="C79" s="262" t="s">
        <v>609</v>
      </c>
      <c r="D79" s="261">
        <v>0</v>
      </c>
      <c r="E79" s="261">
        <v>0</v>
      </c>
      <c r="F79" s="260">
        <v>0</v>
      </c>
      <c r="G79" s="260">
        <v>0</v>
      </c>
      <c r="H79" s="260">
        <v>0</v>
      </c>
      <c r="I79" s="260">
        <v>0</v>
      </c>
      <c r="J79" s="260">
        <v>0</v>
      </c>
      <c r="K79" s="260">
        <v>0</v>
      </c>
      <c r="L79" s="260">
        <v>0</v>
      </c>
      <c r="M79" s="260"/>
      <c r="N79" s="260"/>
      <c r="O79" s="260"/>
      <c r="P79" s="260"/>
      <c r="Q79" s="260"/>
      <c r="R79" s="260">
        <v>0</v>
      </c>
      <c r="S79" s="260"/>
      <c r="T79" s="256"/>
    </row>
    <row r="80" spans="3:20" ht="16.5" thickBot="1" x14ac:dyDescent="0.3">
      <c r="C80" s="259" t="s">
        <v>608</v>
      </c>
      <c r="D80" s="258">
        <f>D10+D16+D26+D36+D52+D62+D75</f>
        <v>1759638498</v>
      </c>
      <c r="E80" s="258">
        <f>+E75+E62+E52+E36+E26+E16+E10</f>
        <v>1908638498</v>
      </c>
      <c r="F80" s="258">
        <f>F10+F16+F26+F36+F52+F62+F75</f>
        <v>123645178.65999998</v>
      </c>
      <c r="G80" s="258">
        <f>G10+G16+G26+G36+G52+G62+G75</f>
        <v>110248264.59</v>
      </c>
      <c r="H80" s="258">
        <f>H10+H16+H26+H36+H52+H62+H75</f>
        <v>144099265.37999997</v>
      </c>
      <c r="I80" s="258">
        <f>I10+I16+I26+I36+I52+I62+I75</f>
        <v>158661457.66000003</v>
      </c>
      <c r="J80" s="258">
        <f>J10+J16+J26+J36+J52+J62+J75</f>
        <v>132670193.69</v>
      </c>
      <c r="K80" s="258">
        <f>K10+K16+K26+K36+K52+K62+K75</f>
        <v>127927291.60999998</v>
      </c>
      <c r="L80" s="258">
        <f>L10+L16+L26+L36+L52+L62+L75</f>
        <v>139139627.93000001</v>
      </c>
      <c r="M80" s="258">
        <f>M10+M16+M26+M36+M52+M62+M75</f>
        <v>0</v>
      </c>
      <c r="N80" s="258">
        <f>+N75+N62+N52+N36+N26+N16+N10</f>
        <v>0</v>
      </c>
      <c r="O80" s="258">
        <f>+O75+O62+O52+O36+O26+O16+O10</f>
        <v>0</v>
      </c>
      <c r="P80" s="258">
        <f>+P75+P62+P52+P36+P26+P16+P10</f>
        <v>0</v>
      </c>
      <c r="Q80" s="258">
        <f>+Q75+Q62+Q52+Q36+Q26+Q16+Q10</f>
        <v>0</v>
      </c>
      <c r="R80" s="258">
        <f>+R75+R62+R52+R36+R26+R16+R10</f>
        <v>936391279.51999998</v>
      </c>
      <c r="S80" s="257"/>
      <c r="T80" s="256"/>
    </row>
    <row r="81" spans="3:19" ht="48.75" customHeight="1" thickBot="1" x14ac:dyDescent="0.4">
      <c r="C81" s="250" t="s">
        <v>607</v>
      </c>
      <c r="E81" s="251"/>
      <c r="F81" s="255"/>
      <c r="G81" s="255"/>
      <c r="H81" s="255"/>
      <c r="I81" s="255"/>
      <c r="J81" s="255"/>
      <c r="K81" s="255"/>
      <c r="L81" s="251"/>
      <c r="M81" s="251"/>
      <c r="P81"/>
      <c r="Q81"/>
      <c r="R81" s="254"/>
      <c r="S81" s="254"/>
    </row>
    <row r="82" spans="3:19" ht="66.75" customHeight="1" thickBot="1" x14ac:dyDescent="0.4">
      <c r="C82" s="253" t="s">
        <v>606</v>
      </c>
      <c r="D82" s="252"/>
      <c r="E82"/>
      <c r="F82" s="251"/>
      <c r="G82" s="251"/>
      <c r="H82" s="251"/>
      <c r="I82" s="251"/>
      <c r="J82" s="251"/>
      <c r="K82" s="251"/>
      <c r="L82" s="251"/>
      <c r="M82" s="251"/>
      <c r="P82"/>
      <c r="Q82"/>
    </row>
    <row r="83" spans="3:19" ht="126.75" customHeight="1" thickBot="1" x14ac:dyDescent="0.4">
      <c r="C83" s="250" t="s">
        <v>605</v>
      </c>
      <c r="I83" s="244"/>
      <c r="K83" s="249"/>
      <c r="P83"/>
      <c r="Q83"/>
    </row>
    <row r="84" spans="3:19" ht="39" customHeight="1" x14ac:dyDescent="0.35">
      <c r="C84" s="248" t="s">
        <v>604</v>
      </c>
      <c r="D84" s="248"/>
      <c r="E84" s="248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/>
    </row>
    <row r="85" spans="3:19" x14ac:dyDescent="0.35">
      <c r="C85" s="247"/>
      <c r="D85" s="247"/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/>
    </row>
  </sheetData>
  <mergeCells count="10">
    <mergeCell ref="C85:P85"/>
    <mergeCell ref="C1:R1"/>
    <mergeCell ref="C2:R2"/>
    <mergeCell ref="C3:R3"/>
    <mergeCell ref="C4:R4"/>
    <mergeCell ref="C5:R5"/>
    <mergeCell ref="C7:C8"/>
    <mergeCell ref="D7:D8"/>
    <mergeCell ref="E7:E8"/>
    <mergeCell ref="F7:R7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rowBreaks count="1" manualBreakCount="1">
    <brk id="47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INGRESOS Y EGRESOS JULIO 2025</vt:lpstr>
      <vt:lpstr>PRESUPUESTO APROBADO</vt:lpstr>
      <vt:lpstr>'INGRESOS Y EGRESOS JULIO 2025'!Área_de_impresión</vt:lpstr>
      <vt:lpstr>'PRESUPUESTO APROBADO'!Área_de_impresión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VALLEJO GUZMAN</dc:creator>
  <cp:lastModifiedBy>PAOLA JAZMIN CASTILLO</cp:lastModifiedBy>
  <cp:lastPrinted>2025-08-15T15:38:19Z</cp:lastPrinted>
  <dcterms:created xsi:type="dcterms:W3CDTF">2023-05-08T22:14:21Z</dcterms:created>
  <dcterms:modified xsi:type="dcterms:W3CDTF">2025-08-15T15:45:04Z</dcterms:modified>
</cp:coreProperties>
</file>