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070103\Desktop\INGRESOS Y ERGRESOS Y EJECUCION PRESUPUESTARIA\"/>
    </mc:Choice>
  </mc:AlternateContent>
  <bookViews>
    <workbookView xWindow="0" yWindow="0" windowWidth="19200" windowHeight="10095"/>
  </bookViews>
  <sheets>
    <sheet name="PRESUPUESTO APROBADO" sheetId="6" r:id="rId1"/>
  </sheets>
  <definedNames>
    <definedName name="_xlnm.Print_Area" localSheetId="0">'PRESUPUESTO APROBADO'!$A$1:$S$85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6" l="1"/>
  <c r="E10" i="6"/>
  <c r="F10" i="6"/>
  <c r="G10" i="6"/>
  <c r="R10" i="6" s="1"/>
  <c r="H10" i="6"/>
  <c r="I10" i="6"/>
  <c r="J10" i="6"/>
  <c r="K10" i="6"/>
  <c r="L10" i="6"/>
  <c r="M10" i="6"/>
  <c r="N10" i="6"/>
  <c r="O10" i="6"/>
  <c r="P10" i="6"/>
  <c r="Q10" i="6"/>
  <c r="R11" i="6"/>
  <c r="R12" i="6"/>
  <c r="R13" i="6"/>
  <c r="R14" i="6"/>
  <c r="R15" i="6"/>
  <c r="D16" i="6"/>
  <c r="E16" i="6"/>
  <c r="G16" i="6"/>
  <c r="H16" i="6"/>
  <c r="I16" i="6"/>
  <c r="J16" i="6"/>
  <c r="K16" i="6"/>
  <c r="L16" i="6"/>
  <c r="M16" i="6"/>
  <c r="N16" i="6"/>
  <c r="O16" i="6"/>
  <c r="P16" i="6"/>
  <c r="Q16" i="6"/>
  <c r="R17" i="6"/>
  <c r="R18" i="6"/>
  <c r="R19" i="6"/>
  <c r="R20" i="6"/>
  <c r="R21" i="6"/>
  <c r="R22" i="6"/>
  <c r="R23" i="6"/>
  <c r="F24" i="6"/>
  <c r="F16" i="6" s="1"/>
  <c r="R24" i="6"/>
  <c r="R25" i="6"/>
  <c r="D26" i="6"/>
  <c r="D80" i="6" s="1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R27" i="6"/>
  <c r="R28" i="6"/>
  <c r="R29" i="6"/>
  <c r="R30" i="6"/>
  <c r="R31" i="6"/>
  <c r="R32" i="6"/>
  <c r="R33" i="6"/>
  <c r="R34" i="6"/>
  <c r="R35" i="6"/>
  <c r="D36" i="6"/>
  <c r="E36" i="6"/>
  <c r="F36" i="6"/>
  <c r="G36" i="6"/>
  <c r="R37" i="6"/>
  <c r="R38" i="6"/>
  <c r="R39" i="6"/>
  <c r="R43" i="6"/>
  <c r="R44" i="6"/>
  <c r="D45" i="6"/>
  <c r="E45" i="6"/>
  <c r="F45" i="6"/>
  <c r="G45" i="6"/>
  <c r="H45" i="6"/>
  <c r="H36" i="6" s="1"/>
  <c r="I45" i="6"/>
  <c r="I36" i="6" s="1"/>
  <c r="I80" i="6" s="1"/>
  <c r="J45" i="6"/>
  <c r="J36" i="6" s="1"/>
  <c r="K45" i="6"/>
  <c r="K36" i="6" s="1"/>
  <c r="K80" i="6" s="1"/>
  <c r="L45" i="6"/>
  <c r="L36" i="6" s="1"/>
  <c r="M45" i="6"/>
  <c r="M36" i="6" s="1"/>
  <c r="M80" i="6" s="1"/>
  <c r="N45" i="6"/>
  <c r="N36" i="6" s="1"/>
  <c r="O45" i="6"/>
  <c r="O36" i="6" s="1"/>
  <c r="O80" i="6" s="1"/>
  <c r="P45" i="6"/>
  <c r="P36" i="6" s="1"/>
  <c r="Q45" i="6"/>
  <c r="Q36" i="6" s="1"/>
  <c r="Q80" i="6" s="1"/>
  <c r="R45" i="6"/>
  <c r="R46" i="6"/>
  <c r="R47" i="6"/>
  <c r="R48" i="6"/>
  <c r="R51" i="6"/>
  <c r="D52" i="6"/>
  <c r="E52" i="6"/>
  <c r="F52" i="6"/>
  <c r="G52" i="6"/>
  <c r="R52" i="6" s="1"/>
  <c r="H52" i="6"/>
  <c r="I52" i="6"/>
  <c r="J52" i="6"/>
  <c r="K52" i="6"/>
  <c r="L52" i="6"/>
  <c r="M52" i="6"/>
  <c r="N52" i="6"/>
  <c r="O52" i="6"/>
  <c r="P52" i="6"/>
  <c r="Q52" i="6"/>
  <c r="R53" i="6"/>
  <c r="R54" i="6"/>
  <c r="R55" i="6"/>
  <c r="R56" i="6"/>
  <c r="R57" i="6"/>
  <c r="R58" i="6"/>
  <c r="R59" i="6"/>
  <c r="R60" i="6"/>
  <c r="R61" i="6"/>
  <c r="D62" i="6"/>
  <c r="E62" i="6"/>
  <c r="F62" i="6"/>
  <c r="G62" i="6"/>
  <c r="H62" i="6"/>
  <c r="I62" i="6"/>
  <c r="J62" i="6"/>
  <c r="K62" i="6"/>
  <c r="L62" i="6"/>
  <c r="N62" i="6"/>
  <c r="O62" i="6"/>
  <c r="P62" i="6"/>
  <c r="Q62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D75" i="6"/>
  <c r="E75" i="6"/>
  <c r="G75" i="6"/>
  <c r="H75" i="6"/>
  <c r="I75" i="6"/>
  <c r="J75" i="6"/>
  <c r="F76" i="6"/>
  <c r="F75" i="6" s="1"/>
  <c r="R75" i="6" s="1"/>
  <c r="R76" i="6"/>
  <c r="D78" i="6"/>
  <c r="E78" i="6"/>
  <c r="E80" i="6"/>
  <c r="G80" i="6"/>
  <c r="R36" i="6" l="1"/>
  <c r="R80" i="6" s="1"/>
  <c r="R16" i="6"/>
  <c r="F80" i="6"/>
  <c r="P80" i="6"/>
  <c r="N80" i="6"/>
  <c r="L80" i="6"/>
  <c r="J80" i="6"/>
  <c r="H80" i="6"/>
</calcChain>
</file>

<file path=xl/sharedStrings.xml><?xml version="1.0" encoding="utf-8"?>
<sst xmlns="http://schemas.openxmlformats.org/spreadsheetml/2006/main" count="97" uniqueCount="97">
  <si>
    <t>Fuente: Sistema de Gestión Financiera (SIGEF)</t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</si>
  <si>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</si>
  <si>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</si>
  <si>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</si>
  <si>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</si>
  <si>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</si>
  <si>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</si>
  <si>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</si>
  <si>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</si>
  <si>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</si>
  <si>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</si>
  <si>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</si>
  <si>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</si>
  <si>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</si>
  <si>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</si>
  <si>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</si>
  <si>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</si>
  <si>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</si>
  <si>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</si>
  <si>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</si>
  <si>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</si>
  <si>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</si>
  <si>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</si>
  <si>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</si>
  <si>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</si>
  <si>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</si>
  <si>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</si>
  <si>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</si>
  <si>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</si>
  <si>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</si>
  <si>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</si>
  <si>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</si>
  <si>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</si>
  <si>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</si>
  <si>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</si>
  <si>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</si>
  <si>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</si>
  <si>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</si>
  <si>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</si>
  <si>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</si>
  <si>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</si>
  <si>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</si>
  <si>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</si>
  <si>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</si>
  <si>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</si>
  <si>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</si>
  <si>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</si>
  <si>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</si>
  <si>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</si>
  <si>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</si>
  <si>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</si>
  <si>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</si>
  <si>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</si>
  <si>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</si>
  <si>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</si>
  <si>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</si>
  <si>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</si>
  <si>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</si>
  <si>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</si>
  <si>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</si>
  <si>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</si>
  <si>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</si>
  <si>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</si>
  <si>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</si>
  <si>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</si>
  <si>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</si>
  <si>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</si>
  <si>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</si>
  <si>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</si>
  <si>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</si>
  <si>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</si>
  <si>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</si>
  <si>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</si>
  <si>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</si>
  <si>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</si>
  <si>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</si>
  <si>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</si>
  <si>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</si>
  <si>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</si>
  <si>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</si>
  <si>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</si>
  <si>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</si>
  <si>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</si>
  <si>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</si>
  <si>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</si>
  <si>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</si>
  <si>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</si>
  <si>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</si>
  <si>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</si>
  <si>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</si>
  <si>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</si>
  <si>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</si>
  <si>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</si>
  <si>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</si>
  <si>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Gastos y Aplicaciones Financieras </t>
  </si>
  <si>
    <t xml:space="preserve">AUTORIDAD PORTUARIA DOMINICANA </t>
  </si>
  <si>
    <t>PRESIDENCIA DE LA REPUBLICA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</si>
</sst>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&quot;RD$&quot;* #,##0.00_);_(&quot;RD$&quot;* \(#,##0.00\);_(&quot;RD$&quot;* &quot;-&quot;??_);_(@_)"/>
    <numFmt numFmtId="174" formatCode="_(* #,##0_);_(* \(#,##0\);_(* &quot;-&quot;??_);_(@_)"/>
    <numFmt numFmtId="175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i/>
      <sz val="14"/>
      <color rgb="FFFFFFFF"/>
      <name val="Arial"/>
      <family val="2"/>
    </font>
    <font>
      <b/>
      <i/>
      <sz val="10"/>
      <color rgb="FF000080"/>
      <name val="Arial"/>
      <family val="2"/>
    </font>
    <font>
      <sz val="1"/>
      <color rgb="FF000000"/>
      <name val="Arial"/>
      <family val="2"/>
    </font>
    <font>
      <b/>
      <i/>
      <sz val="11"/>
      <color rgb="FF0000FF"/>
      <name val="Arial"/>
      <family val="2"/>
    </font>
    <font>
      <b/>
      <i/>
      <sz val="9"/>
      <color rgb="FF0000FF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b/>
      <i/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 tint="-0.249977111117893"/>
        <bgColor theme="4" tint="0.79998168889431442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3" fillId="2" borderId="0">
      <alignment horizontal="left" vertical="top"/>
    </xf>
    <xf numFmtId="0" fontId="3" fillId="2" borderId="0">
      <alignment horizontal="left" vertical="top"/>
    </xf>
    <xf numFmtId="0" fontId="7" fillId="2" borderId="0">
      <alignment horizontal="left" vertical="top"/>
    </xf>
    <xf numFmtId="0" fontId="9" fillId="2" borderId="0">
      <alignment horizontal="left" vertical="top"/>
    </xf>
    <xf numFmtId="0" fontId="9" fillId="2" borderId="0">
      <alignment horizontal="right" vertical="top"/>
    </xf>
    <xf numFmtId="0" fontId="11" fillId="2" borderId="0">
      <alignment horizontal="left" vertical="top"/>
    </xf>
    <xf numFmtId="0" fontId="12" fillId="2" borderId="0">
      <alignment horizontal="right" vertical="top"/>
    </xf>
    <xf numFmtId="0" fontId="6" fillId="2" borderId="0">
      <alignment horizontal="left" vertical="top"/>
    </xf>
    <xf numFmtId="0" fontId="6" fillId="2" borderId="0">
      <alignment horizontal="left" vertical="top"/>
    </xf>
    <xf numFmtId="0" fontId="13" fillId="2" borderId="0">
      <alignment horizontal="center" vertical="top"/>
    </xf>
    <xf numFmtId="0" fontId="5" fillId="2" borderId="0">
      <alignment horizontal="left" vertical="top"/>
    </xf>
    <xf numFmtId="0" fontId="5" fillId="2" borderId="0">
      <alignment horizontal="left" vertical="top"/>
    </xf>
    <xf numFmtId="0" fontId="4" fillId="2" borderId="0">
      <alignment horizontal="left" vertical="top"/>
    </xf>
    <xf numFmtId="0" fontId="5" fillId="2" borderId="0">
      <alignment horizontal="left" vertical="top"/>
    </xf>
    <xf numFmtId="0" fontId="5" fillId="2" borderId="0">
      <alignment horizontal="left" vertical="top"/>
    </xf>
    <xf numFmtId="0" fontId="5" fillId="2" borderId="0">
      <alignment horizontal="left" vertical="top"/>
    </xf>
    <xf numFmtId="0" fontId="5" fillId="2" borderId="0">
      <alignment horizontal="left" vertical="top"/>
    </xf>
    <xf numFmtId="0" fontId="5" fillId="2" borderId="0">
      <alignment horizontal="left" vertical="top"/>
    </xf>
    <xf numFmtId="0" fontId="3" fillId="2" borderId="0">
      <alignment horizontal="left" vertical="top"/>
    </xf>
    <xf numFmtId="0" fontId="5" fillId="2" borderId="0">
      <alignment horizontal="left" vertical="top"/>
    </xf>
    <xf numFmtId="0" fontId="6" fillId="3" borderId="0">
      <alignment horizontal="left" vertical="top"/>
    </xf>
    <xf numFmtId="0" fontId="7" fillId="2" borderId="0">
      <alignment horizontal="center" vertical="top"/>
    </xf>
    <xf numFmtId="0" fontId="8" fillId="2" borderId="0">
      <alignment horizontal="center" vertical="top"/>
    </xf>
    <xf numFmtId="0" fontId="9" fillId="2" borderId="0">
      <alignment horizontal="right" vertical="top"/>
    </xf>
    <xf numFmtId="0" fontId="10" fillId="2" borderId="0">
      <alignment horizontal="left" vertical="top"/>
    </xf>
    <xf numFmtId="0" fontId="1" fillId="0" borderId="0"/>
    <xf numFmtId="0" fontId="16" fillId="0" borderId="0"/>
    <xf numFmtId="0" fontId="2" fillId="0" borderId="0"/>
  </cellStyleXfs>
  <cellXfs count="63">
    <xf numFmtId="0" fontId="0" fillId="0" borderId="0" xfId="0"/>
    <xf numFmtId="0" fontId="14" fillId="0" borderId="0" xfId="0" applyFont="1"/>
    <xf numFmtId="0" fontId="18" fillId="0" borderId="0" xfId="0" applyFont="1"/>
    <xf numFmtId="0" fontId="19" fillId="0" borderId="0" xfId="0" applyFont="1"/>
    <xf numFmtId="174" fontId="14" fillId="0" borderId="0" xfId="0" applyNumberFormat="1" applyFont="1"/>
    <xf numFmtId="0" fontId="14" fillId="0" borderId="0" xfId="0" applyFont="1" applyAlignment="1">
      <alignment horizontal="center" readingOrder="1"/>
    </xf>
    <xf numFmtId="0" fontId="14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174" fontId="20" fillId="0" borderId="0" xfId="0" applyNumberFormat="1" applyFont="1"/>
    <xf numFmtId="0" fontId="14" fillId="0" borderId="1" xfId="0" applyFont="1" applyBorder="1" applyAlignment="1">
      <alignment vertical="center" wrapText="1"/>
    </xf>
    <xf numFmtId="164" fontId="14" fillId="0" borderId="0" xfId="0" applyNumberFormat="1" applyFont="1"/>
    <xf numFmtId="164" fontId="14" fillId="0" borderId="0" xfId="0" applyNumberFormat="1" applyFont="1" applyAlignment="1">
      <alignment horizontal="center" readingOrder="1"/>
    </xf>
    <xf numFmtId="0" fontId="21" fillId="0" borderId="1" xfId="0" applyFont="1" applyBorder="1" applyAlignment="1">
      <alignment wrapText="1"/>
    </xf>
    <xf numFmtId="174" fontId="19" fillId="0" borderId="0" xfId="0" applyNumberFormat="1" applyFont="1"/>
    <xf numFmtId="164" fontId="14" fillId="0" borderId="0" xfId="1" applyFont="1"/>
    <xf numFmtId="174" fontId="0" fillId="0" borderId="0" xfId="0" applyNumberFormat="1"/>
    <xf numFmtId="174" fontId="22" fillId="5" borderId="0" xfId="1" applyNumberFormat="1" applyFont="1" applyFill="1" applyBorder="1" applyAlignment="1">
      <alignment horizontal="center" readingOrder="1"/>
    </xf>
    <xf numFmtId="174" fontId="22" fillId="5" borderId="2" xfId="1" applyNumberFormat="1" applyFont="1" applyFill="1" applyBorder="1" applyAlignment="1">
      <alignment horizontal="center" readingOrder="1"/>
    </xf>
    <xf numFmtId="0" fontId="15" fillId="5" borderId="2" xfId="0" applyFont="1" applyFill="1" applyBorder="1" applyAlignment="1">
      <alignment vertical="center" wrapText="1"/>
    </xf>
    <xf numFmtId="174" fontId="14" fillId="0" borderId="0" xfId="1" applyNumberFormat="1" applyFont="1"/>
    <xf numFmtId="174" fontId="14" fillId="0" borderId="0" xfId="1" applyNumberFormat="1" applyFont="1" applyAlignment="1">
      <alignment horizontal="center" readingOrder="1"/>
    </xf>
    <xf numFmtId="0" fontId="14" fillId="0" borderId="0" xfId="0" applyFont="1" applyAlignment="1">
      <alignment horizontal="left" wrapText="1"/>
    </xf>
    <xf numFmtId="174" fontId="21" fillId="0" borderId="0" xfId="1" applyNumberFormat="1" applyFont="1" applyAlignment="1">
      <alignment horizontal="center" readingOrder="1"/>
    </xf>
    <xf numFmtId="0" fontId="21" fillId="0" borderId="0" xfId="0" applyFont="1" applyAlignment="1">
      <alignment horizontal="left" wrapText="1"/>
    </xf>
    <xf numFmtId="174" fontId="14" fillId="0" borderId="0" xfId="1" applyNumberFormat="1" applyFont="1" applyBorder="1"/>
    <xf numFmtId="174" fontId="14" fillId="0" borderId="0" xfId="1" applyNumberFormat="1" applyFont="1" applyBorder="1" applyAlignment="1">
      <alignment horizontal="center" readingOrder="1"/>
    </xf>
    <xf numFmtId="174" fontId="21" fillId="0" borderId="0" xfId="1" applyNumberFormat="1" applyFont="1" applyBorder="1"/>
    <xf numFmtId="174" fontId="21" fillId="0" borderId="0" xfId="1" applyNumberFormat="1" applyFont="1" applyBorder="1" applyAlignment="1">
      <alignment horizontal="center" readingOrder="1"/>
    </xf>
    <xf numFmtId="174" fontId="14" fillId="0" borderId="0" xfId="0" applyNumberFormat="1" applyFont="1" applyAlignment="1">
      <alignment horizontal="center" readingOrder="1"/>
    </xf>
    <xf numFmtId="0" fontId="21" fillId="0" borderId="3" xfId="0" applyFont="1" applyBorder="1" applyAlignment="1">
      <alignment horizontal="left" wrapText="1"/>
    </xf>
    <xf numFmtId="174" fontId="14" fillId="0" borderId="0" xfId="1" applyNumberFormat="1" applyFont="1" applyFill="1" applyBorder="1" applyAlignment="1">
      <alignment horizontal="left" vertical="center" wrapText="1"/>
    </xf>
    <xf numFmtId="174" fontId="21" fillId="0" borderId="0" xfId="0" applyNumberFormat="1" applyFont="1"/>
    <xf numFmtId="174" fontId="21" fillId="0" borderId="0" xfId="0" applyNumberFormat="1" applyFont="1" applyAlignment="1">
      <alignment horizontal="center" readingOrder="1"/>
    </xf>
    <xf numFmtId="174" fontId="14" fillId="0" borderId="0" xfId="1" applyNumberFormat="1" applyFont="1" applyBorder="1" applyAlignment="1">
      <alignment horizontal="center" vertical="center"/>
    </xf>
    <xf numFmtId="164" fontId="14" fillId="0" borderId="0" xfId="1" applyFont="1" applyBorder="1"/>
    <xf numFmtId="164" fontId="21" fillId="0" borderId="0" xfId="1" applyFont="1" applyBorder="1"/>
    <xf numFmtId="175" fontId="17" fillId="0" borderId="0" xfId="0" applyNumberFormat="1" applyFont="1"/>
    <xf numFmtId="175" fontId="21" fillId="0" borderId="0" xfId="0" applyNumberFormat="1" applyFont="1"/>
    <xf numFmtId="175" fontId="21" fillId="0" borderId="0" xfId="0" applyNumberFormat="1" applyFont="1" applyAlignment="1">
      <alignment horizontal="center" readingOrder="1"/>
    </xf>
    <xf numFmtId="0" fontId="23" fillId="4" borderId="0" xfId="0" applyFont="1" applyFill="1" applyAlignment="1">
      <alignment horizontal="center"/>
    </xf>
    <xf numFmtId="0" fontId="23" fillId="4" borderId="4" xfId="0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/>
    </xf>
    <xf numFmtId="0" fontId="22" fillId="4" borderId="4" xfId="0" applyFont="1" applyFill="1" applyBorder="1" applyAlignment="1">
      <alignment horizontal="center"/>
    </xf>
    <xf numFmtId="174" fontId="22" fillId="4" borderId="5" xfId="0" applyNumberFormat="1" applyFont="1" applyFill="1" applyBorder="1" applyAlignment="1">
      <alignment horizontal="center"/>
    </xf>
    <xf numFmtId="164" fontId="22" fillId="6" borderId="6" xfId="1" applyFont="1" applyFill="1" applyBorder="1" applyAlignment="1">
      <alignment horizontal="center" vertical="center" wrapText="1"/>
    </xf>
    <xf numFmtId="164" fontId="22" fillId="6" borderId="6" xfId="1" applyFont="1" applyFill="1" applyBorder="1" applyAlignment="1">
      <alignment horizontal="center" vertical="center" wrapText="1" readingOrder="1"/>
    </xf>
    <xf numFmtId="0" fontId="22" fillId="6" borderId="7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164" fontId="22" fillId="6" borderId="7" xfId="1" applyFont="1" applyFill="1" applyBorder="1" applyAlignment="1">
      <alignment horizontal="center" vertical="center" wrapText="1"/>
    </xf>
    <xf numFmtId="164" fontId="22" fillId="6" borderId="7" xfId="1" applyFont="1" applyFill="1" applyBorder="1" applyAlignment="1">
      <alignment horizontal="center" vertical="center" wrapText="1" readingOrder="1"/>
    </xf>
    <xf numFmtId="0" fontId="24" fillId="0" borderId="0" xfId="0" applyFont="1" applyAlignment="1">
      <alignment horizontal="center" vertical="top" wrapText="1" readingOrder="1"/>
    </xf>
    <xf numFmtId="0" fontId="24" fillId="0" borderId="0" xfId="0" applyFont="1" applyAlignment="1">
      <alignment horizontal="center" vertical="top" wrapText="1" readingOrder="1"/>
    </xf>
    <xf numFmtId="0" fontId="24" fillId="0" borderId="11" xfId="0" applyFont="1" applyBorder="1" applyAlignment="1">
      <alignment horizontal="center" vertical="top" wrapText="1" readingOrder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 readingOrder="1"/>
    </xf>
    <xf numFmtId="0" fontId="24" fillId="0" borderId="0" xfId="0" applyFont="1" applyAlignment="1">
      <alignment horizontal="center" vertical="center" wrapText="1" readingOrder="1"/>
    </xf>
    <xf numFmtId="0" fontId="24" fillId="0" borderId="11" xfId="0" applyFont="1" applyBorder="1" applyAlignment="1">
      <alignment horizontal="center" vertical="center" wrapText="1" readingOrder="1"/>
    </xf>
  </cellXfs>
  <cellStyles count="45">
    <cellStyle name="Comma 2" xfId="15"/>
    <cellStyle name="Millares" xfId="1" builtinId="3"/>
    <cellStyle name="Millares 2" xfId="2"/>
    <cellStyle name="Millares 3" xfId="5"/>
    <cellStyle name="Millares 4" xfId="4"/>
    <cellStyle name="Moneda 2" xfId="7"/>
    <cellStyle name="Moneda 3" xfId="6"/>
    <cellStyle name="Normal" xfId="0" builtinId="0"/>
    <cellStyle name="Normal 10" xfId="3"/>
    <cellStyle name="Normal 11" xfId="43"/>
    <cellStyle name="Normal 2" xfId="8"/>
    <cellStyle name="Normal 2 2" xfId="44"/>
    <cellStyle name="Normal 3" xfId="9"/>
    <cellStyle name="Normal 3 2" xfId="10"/>
    <cellStyle name="Normal 4" xfId="11"/>
    <cellStyle name="Normal 5" xfId="12"/>
    <cellStyle name="Normal 6" xfId="13"/>
    <cellStyle name="Normal 7" xfId="14"/>
    <cellStyle name="Normal 8" xfId="16"/>
    <cellStyle name="Normal 9" xfId="42"/>
    <cellStyle name="S0" xfId="17"/>
    <cellStyle name="S1" xfId="18"/>
    <cellStyle name="S10" xfId="19"/>
    <cellStyle name="S11" xfId="20"/>
    <cellStyle name="S12" xfId="21"/>
    <cellStyle name="S13" xfId="22"/>
    <cellStyle name="S14" xfId="23"/>
    <cellStyle name="S15" xfId="24"/>
    <cellStyle name="S16" xfId="25"/>
    <cellStyle name="S17" xfId="26"/>
    <cellStyle name="S18" xfId="27"/>
    <cellStyle name="S19" xfId="28"/>
    <cellStyle name="S2" xfId="29"/>
    <cellStyle name="S20" xfId="30"/>
    <cellStyle name="S21" xfId="31"/>
    <cellStyle name="S22" xfId="32"/>
    <cellStyle name="S23" xfId="33"/>
    <cellStyle name="S24" xfId="34"/>
    <cellStyle name="S3" xfId="35"/>
    <cellStyle name="S4" xfId="36"/>
    <cellStyle name="S5" xfId="37"/>
    <cellStyle name="S6" xfId="38"/>
    <cellStyle name="S7" xfId="39"/>
    <cellStyle name="S8" xfId="40"/>
    <cellStyle name="S9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81</xdr:row>
      <xdr:rowOff>0</xdr:rowOff>
    </xdr:from>
    <xdr:ext cx="304800" cy="304800"/>
    <xdr:sp macro="" textlink="">
      <xdr:nvSpPr>
        <xdr:cNvPr id="2" name="AutoShape 1" descr="data:image/png;base64,iVBORw0KGgoAAAANSUhEUgAAAccAAADDCAYAAAD3GtoQAAAQAElEQVR4Aez9B4Al13XfCf9uVb0cOsfpmZ6cE3JOBAHmIFEUJYoKlLSy19b62/WnXe/a62+9jms5ryTLli2KSswUMwkSIHIOg8k5d0/n9HKq8P3vG4AAKIIEhgAIUF1T9716VTeee875n/BejxMtH29aCoRhGIXhxeL7flSr1aJqtRq1Wq3Ifg6C4E079+WJLVNgmQLLFHgrU8Bh+XhLUMBxHOLxOLFYrD1fYwzGmPb18ssyBZYp8NalQKSp/6gSqoJOflBR8+XzdaDAMji+DkR9vbo0xuC6brsYY14AR5aPZQosU+CNpoC8Ip4vCvAQCMHCMCQKWkR+Q6WF/ewHEX4rUPFp+hHVVsRiI2C6FTLdDBiv+RwqNXlisc5jS02enK9wsNhgz2KDJxbq3D9d47uTNR6ea/DIfJ1nZkscVf1jlRbnmiHzfpO5VpMFv0WhVacVNgiiJiEtFGEi8MHOrRUFNFVaUUSgp2Hko7jU99YQ6b4tbzQd36zjOW/WiS3Pizb4GXMRBI356+8sH8sUWKbAm4MCculMEFoUIgoDgU9Ey0BDgFMWaE5GhmO68YTA7Z7xMl85W+avzlf4ynid+2ZbPDDT4gtHK/z+YwX+0xMF/uJUkz85WuaP9pX4Dw9N8G/vPcu/f2iK//jIPJ88FvJnpyP+45NFfvfRRf7r4Ra/v6/Gfz3i8+3ZGCfLMU6VPc5UXGZDh6ojMIxCnNDHCxq4QQ1HgOr4IUZze3MQ8M03i2VwfPPtyfKM/mZSYHnVb2EKRAp4NiIoCwTniXGqGWdvxePx+ZCvn1jkc0cK/PmBJf5kzzR3jdXYV03w5FzEt08u8dj5AtPyHgM3Tl2e5Ox8iVPn5igV6nSlU6wZ6GGkp4ONI32sHeomcFMcPjXDibE5Tk4s8a39kzwz1eTgksNnD8zzhyeL/N6xRf6fPRN88kSReyZbPDwfccCCpp9gPIgzF8aomRiRjO63MNlf16kvg+PrSt7lzpcpsEyBtz4FhHq8uIANP8opRBFTWvK+ZhU2PVJt8fhClbvHC3z5dIXPHW/xmSNVPntwkXuOLrJvrMrZJVioxWlWfBItn0GB38psitUxeNuw4e9ck+Yfv30F//sNQ/yvV/Xy97bH+Z3L0/yTm/v5/+yI8/e2xvg7O1z+4S19/PN3j/L/u3Mlv3R1D+/alOaWFRGbOh0KpTjTizGOnq1x974C//2JJf7do/P8348t8K/2FPjDIyW+LoDeXwlZVMi1rkUo2ntxhZHdLfvyfLGf/2YW52/mspdXvUyBtwYFLiph+SXSxM9fvzVm/taepYWGUKAXKGEXhjWBYeW50sDXvbpCkgvKG54otrh/osbXztb59jjcfcFTiDTBU9MNxoslHCdkOGW4dsjlY7vy/O+39vEPrk3z9wV4//jKLv7JVV383S05Pjya4Za+JFd0p9jcnWAo65JLSD2HhlBh2ogWvsKimBZDXsAGPd+Uc9mWN3x0TZ6ProrziyMev7Ojg392WYp/fE2O/+NtK/iVq3LctMawtT9Jfa7E3HSL4xNxPn+oxX86UuZ3j9b4xKkaTy/5TCt/Wag1qDSb1MMm9p+PTytqtUugYPFbe1df3exF/VfXYLn2MgWWKbBMgZ96CsgYERpqmUbwEKMRutRbLosNlxNln0dnq9w/1+Q7Ew3umw45XIUzxQITM1NQLrI7UeND/S1+c3OSf3DLCH/rqmHuXJVle2eCnEKZhVrAiYUmj43XuGu8yRfGAv7yVJP/tr/If9hb5J8/U+T/lLf3T54q8E+fqfMPHyrzv99f5P96os7/82SBf7+nyH8+XOcTJwO+PBbyTbV/YNLnaDWi4gR0xUOu7Y3zQYHub+3I879dneH33zPE37myk+sGHYZSMD/b4JmxFl8+ssR/3jPDp6cjvjpnuH864HRR/TQdwiBQXhLcyChnafibdCyD49+k3V5e6zIFlinwiihgYcCYiFC1G5HDkh/jVM3l4SmfLypM+qmnJ3l8Ut6hgHJxfgEzN8VlWfjIrkF+7ao+PnrlCm7aOEB3NsFCy/DobJPPKPf4iQOz/KfHL/Cv7h3jX9x9nn9191l+7/6z/NmjZ/jSM2Pce3CWE2cXKM0t4NQrpAXNTr1GrFUjETaIqhVOzTfYN1nj8dNLfPfQDH/65AX+4JHz/PO7T/HP7pvg3zy6wB88U+W/7fX5xkk4OgszCqHGknBlL/y6QrX/27VZ/sHuPHeMGHmqHpE81H3nq3xb4eC7J3zumhDgXgh4cslwvuFQ0/OoHXgVQX76z/YKl8GxTYbll2UKLFPgbxoFng9T23f7k4YwCqT+A9C7vW4qF7fQgCMz8hJPzXHP+SIPTdY5shCj0MjgKlG3Lu3wwc098gxX8aF1fVzRGaNHoc/JYoMHLjT4i0Ml/uNjs/zhfZN8+fEF9pwJWayl6M3l2L2qm3fsHOI3bxzhH75thH925yr+7fvX8W/euYZ/8/Y1/O7bV/NPrh/gX946qOsVKsP869uH+Q/vXMF/uHOY3729n396ay9/76Z+fuPGFbz/8hGuHO0h6cQ4NV3hO8dm+M+PTfB/3zvNv3xwht/bW+Czh4ocXmgRd0O2dMKvbE3wPyln+as7etnl+PQ7Ea3Q4fGZBp86tsgnDy3xjfNlDhWbTDd8KgonB2GoUO/FEoWBgFUmhELQIt5PFQstg+NP1XYuL+anjQLGmL/2k56ftjX+JNcTKXwaWmWv8KEfKMsW1Kn6TRabLU6UIr5yus4f7q3yhdMR+2daVJsN1nUafnZrF7+4OccH1mbY3R2n0ox4YKLOnyuP9x+erfD7+4p89uA8e8bKGGLcsDrLx6/pEpB18k/e3s2/u6OH3721m//ruk5+dWOGt49kuFp5wW1dHqvzrnKOHgNpl76kUXHoS9lrWxxWK4e5PuuwVSHaK3pTvH84xcfXpvk/Lsvzj6+0X97J8H/emuN/uznPb17TwY2r02RF5OOnSnz+8AL/5WCJT5+L+OODMzx4ssZiMVDuEn5zd5p/fG2ej2+Mc2O3y8pEgrNzosHxIn90tMofH69x/3Sd8bpPtRXg+4HCrj6hrxKEWFpqmJ+acxkc3+JbuTz9ZQosU+DHo4D961PGcWlGcc6XPZ6aDXhwlnYu8OEzS8wvlck7hpXK492xKsXHLs9xy1pIxQKOFgL+6kSD//zkPP9N4c0nTs4TlppcJZD75W05/r/X9/APb5ZneV0/79vazTWDcUaTEUljv/Lz4837B7V2cehyY/IK07xtZY6PbMnzP17Txf8m7/Mfv22Ij18xwI6+DEuFkMfONPnjJ2b5w0dn+NSRKvfOwWwlYjDl8aENGf7W1iTvXxdna85lcrLEXYfm+ILA9EtnmzxTUl3foSXgD0W7UOuJfspcR+cHEXj53jIFlimwTIGfVgpYJf58sdHARsunXG9yXqD20HiZ755c4jtHFnji5DRZt8UHd/TxS5d185HLB9nan2Wm6vP1MwU+Ic/r86fnebZYJZPxecfmBB+/vo+/e0s/H9vdxTvWZLimL8amdMig65PHJxGFuPJWL9I2uvj2kld7T+W5Orp6ydPnP9j50wYjW+PiJ/vMEGIUFjYKd9r3hK57nIA16YDL+z0+vCnNr2/RPLck+f9cO8iHdg8wnDUcGlvgi/sX+MOnZvjKkSVOLTZJJ2N8aEuO37h8gI9s6+bqFSlaLbj3RIHPHSnx7bECJ+oNljTXwIBR4Xtz4i1/LIPjW34Llxfw1qfACyuwoalXW15ovXz1/RT4floGCp/an0YEAg1fQFVSeHBsqcHpxRpTTZ+aFyObzxETuGzqdPlZgcfb1mYFLhELSxWeOFfmq8cqfPtkg/OzytF5cd6zpoO/e8UKfmvHCO8cyrEt4Sjv6AsIAwGhZmRcYYZLFHmCLo/AeLoWoGl8Oz+E0FGgzwrvRu3i61ZAoOe2hHquG0R6byp82VDer6H3puYYBL4eKbyp9di8qSoJpPRZuUPfcdpjhXZc5REjDAkhWI8Hm/Jwu8Ktv7I9y9+6foiPXLWCK1fmWSTONw9N8fsPXeAv9i5pjRU6lIt8x+okv7Grg3ePxFmZcBmbq/LwZJFH5yrs0fWZsk+hFRFoTlHoE2nukUDz+SIqvOVO5y034+UJL1NgmQLLFLgEClhF7Ss/Fkhp1wQqRQHjOQHjfuXRxloe9chlOOlwm4Dgo5d38ctXDbGqM86R+SZfOF7lzw8WuffMPIRN3r5WubkruvnY1hx3rIizIeeQ9SAmHFSUEdoA6BKhw6gImIw+2CLkoC6gKwgQ6yH2Y/tF01KYEqp61tQHC96qgvASC4z2elzz3TvX4FTNZ7wVcr4RUdUDW0fIi5oh7EQYhdF9owdGszACSiOQtsXRBB3j4DoOKc9lVcrhjiEPG0b9n6/K85ErhxjoSHJgpsgfKEf56cOzHJ1r0hWPccdogl/f3cH71qcZyeU5OgnfUl72S+d9HpxuMq4F1QTcocZ9vli622v7binxVinOW2Wiy/NcpsAyBZYp8ONRwBA4HsWWYbIkYCm2qMqTcgQQKaFKj96Hkx6jGcOqPNT8Jk9NlPna0TkePV8iE/O4Y2MvH93Zy4c35bh5KM3qrEPKFeoBL56bI4BzBE6RQKL1XPEjI6Az1JWrOyaweXyszHi5ha/mFj8DzWWsAfsKEWN1g68+XBU9VtcBLSHr0+cX+dOnx3lqusz+xQZfPl7k0KKe+a6w0WHaNxwow97FFidrEVPy5mpaW0tjR/IeDS9V+Ra00GGMIe46bOuA923M8Xeu7edXFEruScTZf6HAZ08s8cXzTfbPtchmPN69Ps97R5KslzFRrTR5UiHWrxxf4utnG+wvGhZ82vNX11pz2C72+q1UnLfSZJfnukyBZQosU+CVUsCCihwz+U22RYQvkJhqBBxdKMorKjFW8Qnl6nXnEnQoL7c25zLSEeNcIeQbJ+t8Zt8CRyYrbOjy+NXdnfzWVb28S3nELXmXbmnOuAZo5w/bYUT/uXFovzcERksafFpu3LlymQPzS5woVlgS2BWFhk+fm+eb+8Y4oZCkDZWiMGQtDNk7VeLL+y7w+JkFivLCbGfCLaBFS3WOqv7JyRJp3cm7hiMCrvtOzTGncWabAfep3Zf3T/PE+AKH5qs8eXaJkzM1fHUSmRaRCagFAn4V60Fbb84WC862xExE3vhsyBnevTrH7+zu46OXrWKwK86hmQqfFk2+cnCWC0WfNfKq3yMgfb+A8vJ8SLVY4y6bhz26yEOzDS5Um20PGY3tqGjKoD1ov78FXrTFb4FZLk9xmQLLFFimwCuggFX0Ly5NgVEgUGko1zirUOT5WoPxSpVMLk1aCjvW8hnOOKzqzzEr1Hh4rMRfHV7igTNVavUmuwcS/MzWHt4zmmJjOqDDhMTa3pcnb8gDeWN2WhFCQo0TqTR140ylxbfOLPGdcyX2XCgJ8Cb5/L5pzi5WcWOQSscpBgnmG0agmMn7RQAAEABJREFUFyGsYl7zOzRR4tGTC3z3wIRCmTUq6lYnwlrVg0IjJJdOsjadYH0uSTKe5JAA9UipyWMC8vv3j5NrRrxzQze7+rMcOL3A1/ZNsCTwDDVKSSHPJy9UeVSloLVHmredcyTQEqmUM3QxeFgwiwlIV2QD3j6a4dc39/LBNd1kki7Pynv9yrEiD03WBLQ+146k+cWdPbxNhkPKabF/vMQ39PybY1UOFAMKPqKVLAmNjR1ERcOJSm/G84U5LYPjC7RYvlqmwE+cAsYYjHmh/KAJGfPCc2PMD6qyfE8UMES48rgqyi2eKsGD56sstGKks10ocspoNsZq5QrjcY89ky0+c6jMF44sMbFYbiv8j13ez9tWpxlKOLjG0b7EMQrLGmMEHupbQIgUvx95NASZAabtGIXS/DZc+m2FYx85XcQkuwkT3Zxb9CkqBCl8ERh3kkrlmZB7WWy0aLpwcrGmOnWcdBdH51sKVZaZEWBacI/UtxxD7N91zXkOWZWE7sWU2zxbUd5PL18+OC+v12Xbyk5GExE9CYdmqouTCh9X5K1GAr1FIfdX9l7gs49PMlEJiLSWemSYkZc6K+CV84odCxxQfWMEwKoznDDcMOTy68qzvnvbAGGzwV2HF/n8wRJ7p+p4nvKRGzr51StWcE1/mqWFKl85UuZT+xd4dKrGjC8jQPMNQTTSCJZ2un4zn86beXLLc1umwDIFlilwqRQII1hs+hyYqbJv3ufkQoOlhTLJZkhn3CGt3NmscnvfPlnkL/dMsufcgkKoWT6ye4gPbu5ie2+OnJcQTKij75+EADASjDQFHJMCmVNLdeaEXr4AwNP9lZ0J1vR3UBPgXCjUaAU+GY2ZUBjXKl1PKGE904lClUWFeucETsenS+TTjsAtS+i6AseS5lynLo/LenZNeXot3ycZi1PCZbIakNB1f18nirCytFRpf8mmT2N7jqHuIzD2qdbrcthCzYy253lBrpwtS4FLQZ7vs8p/fu7QFA/Jaw0s0b5/rfpstN60PM+tWcMHNnbyy5f1c+VwllOTBT731Dj3na5TaxquXpHho1f08rPKyw4nY+w/u8SXBaKPzjSZCaCuWdi1CCHV65v7tPv05p7h8uxejgLL95cpsEyB76eAlDhyf1p6t57Rd8d97jtXpSFP5fLVGUayDpt70gwoz3i20OCLRyo8fGKOfCLgg9vz/NrOPLeMpOiPu9gvwzjqy1FfKBfnqw/bry2BwpG+E1LSsz0TiwpdnuWx03PMCLAslA7FQnb0pZTnhLsOTPPk2ZI8tZDzpRbz9UBgGVKr1phcKjFWDTk4UWFOnuOVK7u5Y32WrUMpqs0m48UGNXl9FtpC5TY75BH6MYenZ0s8cH5OIBrxsU1dfGxbF+/e2MnKRFV919sgdEHe58xcgb7OLAnPKCwbcXK6ypjGOTNf4fB0g6dmfT67Z5ZPC+Cema3jC+yFqRRkQChtePGbsFojAnwjYHNDQ0Zr39Dh8bObs/zSlb0Md6fZoxDq109V2b/UIisvs/2N38vy7FyR5exsi4dOVTg432SspnWLppH6sFtnaWXf34zFeTNOanlOyxRYpsAyBV4JBawX8uJif/dnvbQL5SaPXKiwTyCixJzA0GNNl2HzijwNKednJ6o8JNA8v1hny2CGX7lqBT+3vZcNeZeUgNBVcVSwSly5t1DAWJX3d6FcFWBVsKHIQGARqK+FWovHzpcUYlzk3rNlLih3GQlMhvIeXSkHpR9JpFJU5fnde3yGe07PM1aukxPQpd2IeQHRjPodSEdsFOhc1pvg57f38JHtHWzojpGUF2gUPk3HDLdt6uTq1VkapTJho85VK5PcMhhja8Zw85oOAb/DhWqDo+WQAxNFevNxbtk2TGcsYkre6QXlJmPJJMVWiwdPLPEtAdrTFxpUqzCYjtNyHBYExg+NFblH988JzOtaY6Ccbag1RZoL8motbbrl/t60MsMvXDHEZcMxxuS5fu1IgYfOlLH/afOOXpd3bexgp4yEOdH5m4cX+MqxAocKLew3aCP1+/zevZK9fqPrOG/0gMvjLVNgmQIvosCPuDTGYMxLy49o8jf2sfVC6nqRTmfPhSVK8rS2jGTY3u2wMg5d8RQTxZDPH5/jL/fPoAgr79razQd2DrBLgNTRBkNH9HawGGBMSEu0Lyv0WA8ieWQB52fmOXphhqIALVIe0lXFZCJJmOvlSNXjK4dm+PbpEhdaDpmUR5/AdlB937S5h/fsHKI/m2BmoUKgnN2tG7v52csGuVw5upvW9On5KBu6kvTH4KbVnfyM6l85nCEnUDQ45BIJrl4zyM9t6uQXBXgf27GKd4wk6VB9V8A10p3huq2jpNMJLiw1dKfBu68Y5HrVcTT/gxeKDPdmuXlrL8O5CKImA/Kk+1ekGRpOsbUzpixjyLjQ/LtHxjk9W9WaQ8pyJcfLATMN8LXeyIZeRZfAddDJKoWC71ib406VXFDj4WNzfOtEjdmKYftAhg/vEkD2Rxwfm+Zrynd++0yNMxVHRkqkOYagcO3Foss30em8ieayPJVlCixTYJkCl0wBG/2brjvce7rCoTmfPoVON2Qcdg9k6RVQjRVbfONYlfuOzStHF3KLlPktI3HWKY+WFDDa9s8PLuigIUAaF9o+OV7iyFQRjEtSQChnCpsrbPohgYoRSI4KdLYJyEry2r4jgHzozCLFRpMR5TV3yYO6stfhPevyfOzKEd6/cwW3bezlvdt6uV33NuYcVmuetm7OiUiEAUnBRsY1JPRu0KHJyVEjrTnk3YDeNPQkIzIK7Rr0TxPWUOwa6eG6vhy7ujLcqTFuWpmiNw7tfGW1znqNdf2qFO/e2c8HLh9k51CC4XTAtVuG2dCXJpLXuH+6zFy1ySaB+grRcL7q860jc9xzcolFhYRN5LRThoHmZC8SmsNAmjYIf1Ae72r187Rodu+pErPVlvqJ8d4tndywtpNkPMbxhUhh4YBTCieXArBeue1Hq3xTnc6bajavYjLWHW/IGiq3IppipijyQaEPez9UKCRC3PIq+luuukyBZQq89Shg9XMQhDQl7mOVkCfOV3j6TEn5tSR516NLOiGtHN25us83Ti9xdKrCzu4ePn7ZCm4eARsajNlOBDBERopa+kR91QKjfJvDuJDwIYVCHzk5J28RBrs7SKaznF2oUm6F+AoNhn6DnZ3wMZv329JHj0KYhUqVuONwg8DqZzcPsVuAMZyEjTmFdgVQK+IRHU4g8As1bEig8GpoIo1vx3WphJ48NoeFulHOMZRGQ4BuEHZS1TwXGob5BhR8o7UiGI+w+dGYCcmrr4Gsx3DWxf4cI5A/mIrFuGZdP6vyMbb2JnnfjkGulIt6YXoJpufZlUuRU65wouTz2IlZhnrz7JZH6WjkE1rrg6dneejkLDYHKjI/t3aDK6A0qmOISAnMN/ckeffmLi6Xx36h0OTRUwXOLvkM5BO8Z1s3N6/vxIng6ckGd483OVyIqGgN2ibpb54rqqDLn/Tp/KQncKnjNyUQJ5RQfvB4hUOTTUoNnyBoibn0LoZt8/uldr7cbpkCyxR4U1LAGr8vLSg8F3JGivjusxWO2x+nD2XYKU9tdc6lK5vhhJTzN48ucny6zk3Kjf387h6uHIqTNSEoZNruTwo+VCn7AacKdQ7Ke1pSPLE77pBNxzlb8Dk2WyOpOGJfOikPymdC9RqqH6PO6nTEVX1J3ru5Q/nLfu5c38WGfJL1yvmt74jTJeBxjAGBsFW6Vj+VfIelJjRl5EcCvEjPF+tNHjk/zz1jJe46u6Sc4DyTCnOGamqL9db2LDT52okqf3V8nq+eXOSsQqgteWB1AfqUQHNWYGOB235xCIFWTMiTUftB5UBtjnMo6bK1K0GPCUgrRLquK84qgXZTnTw2WWJK/V8+3E13yjBjfxeqOZmOLAuyQE4KrI9XmhyeKlGRY2IEjkSuwNkVEDskZRBs6kzyMxu7uHFllkXVvUcAeWihwVAuwR3ylNdl4LzGefBkkftOF9s/NalrHpHymkivS4lr2j95gHR4ix5VMdb+sSafe7TA5x5vsGcsbFtS4jNcMYn5ydP2LUrZ5WkvU+CtQ4FAgj5eifiuQqWnZsuMdie5eW0H167KkfEMhxYCvnqkwMmZOtevzPHBbXm29zsIq6SDXcEhhNIXTSn5GSn/fQLFh04vcHBGnmGjxUDaY+NgB7UWPHl6kbmaQ08mQT7uUqo3cDyXrlS8/TnuGEZySa4a6ma9wCQuF8moOEgZSfnXpJwmGwHjCnKdbbg8fL7GQ/Jy56pgBNJairwon6fOzPHnj07wyUen2DdZbXuOkUAVgSca46Exv/3Hz785VuRT+2d5RO9LAsTTxSbfEh2+eGiBb50ocmIxwo8iIhPiY7TeQF5bIG8vIm4QkLncLhB//2Wr2nSrK496cLrGQEeOHVpzqBDrhVKN/qRh56peGSEeRxcDjsmTnFZRtyjqTFFjW0xzI4OjcWKa52DK4cbRDNevzlOXF/3A0TmOzLQYTCcEkBmuHYnh+nX2np3jsfEKE+rI/j1Z6z2rG34ix/cN6nzf57fMR1dM5ypUsNRI8vTJkK89XeXxcw2FISASoxtt0ltmMcsTXabAMgUuiQLz9ZC7T5bYpzxWVy7GxiyMJiEmD++J8RpfPDjPVKHKzeu6eM/6LMNyoVLKkUlLCDQsbEXSF4a5is9D58t8du8SB89V6Mom6VNYMuP4DCkUmUqmOCbP88BsVR5UQCaVVInRKS9s22Anq3tytHWSEC5moKVc5EylwZS8rrJAsSqQOluuc8+pBb58vMRXTtf41L55vnNolpnnPEPrwebSKVZ091JYbLG04LOtt5P+TBxXffLcUVG/WaH75WsH6VeId99sg3EB+57JAp956ix/8vAFvrCvqLxrpLCry7G5VjuMeVL9We/SjmOMwRHQDopWa2VQZHWddV2uHu7k9rWddCcdjs7Xma0jLzPDukwMBOCnp4uUfZ81K7rxYi4Hiw3uG5/nbLFG8CKdq+7JeYbLB1NYY6WlffrWkQUeny7Q2+HwMzu6uV3hV1TxybEKD4nmxxeblIWMISGR/vETPpyf8PiXPHzKi1jb57Km16O7w0UGD/ccavDYOZ+FVkNWko/9VlUgxgzD6JLH+altqFBLFAZE0cUS2s8S4FC0er5ENjytz7r9U0uG5YW9tShgJTmQGrYKfr4Fzyq8N1VttJX15UMpNnTFSCRc9s81+NqxIs1qlTvXZXnPuhQrUxFG+bcIeYzGkQqWvhff2/+d4+hUgdNy4SaVcxtbKlOuVkgJgBIywlfm4ly2todcZ4LjMwucnS3SIXAc6UgjrJVn5dGrMV31FUpYmur55EJNXtwcnz8yzdePL/HsbJMjRV+eYpGv753hrgNz7BurclohzIV6gC+QMJpTzouxe7SLdUOJtl5bISDJxg3CLiw+WoVdr5fIZhqsUGg0ZVpMFmrYvxl7XAI/tiUAABAASURBVF7vuYW6wKtJRoDe0eUyWYv43FMz/LdHJviTx6fYN9NQEDgCWmhIvapHjetq3h1aw3vW57hNoU9XIdf5UoW85zEkYOzykLcZ4NfrrJQRMtLpMlttao3zfPnQtELXFeU+A+kTAZvcyEgFAVxO7S4fznHLhgHtGtx3ZpanpsryWuHmlfIg5VmWmgH3ni3yqGg0JhCtS+8gWkqJqwvNVacm/IafoswbPuZrMqCHwW7Q2u6QFf2GHRszeG6cBw+UeHKsTkEED0TgUIQOtFFWmF6Tgd8UnfyYk5AgWLpEAkfFlMSDIVVZuhMKyxydrHBCAlSohXoUoBeWafdj0nu5+WtGgdDKtPh3oeHz8HiBE8ppbR3Ncd2wx9YOj0zM4cBcna8dnqZcq/Gzmzu5U57QQMIRJEYKX2oqkYr0RygvJVCpmRDjBlwlZf2e7XnSnTGemSoqfNiSwvfoiXvcsCrDe+XtbB9IsUp5xDXK3/UlYvIWXRUP23ugpKDtsyrds3eqwmMXGvLYmnxJYc4v7J3j2QtNJosBE4s15lUajSYz8iynlNts+eA4jgDIMCpjf/twglW9CQG0h+e46t+ogGscWmGWqWLE4wqdntFaVwmsWsp9jsnz6uzo5bbN/dwuY2BzV4gN5e6ZqGoeNb5+eLYNjk31FEr2C42Ic1VYsmPLNdVJ1vPpkRGR1ofdPSnRNE7KDelIwqouh53DebZ1ZaQWfPZPVTksgE97eXqzKZkEll4+gQxuVDxHdHWM+vS4fCjJezbm6RP4P3RikYfPFsi5EbetyXG5cpMxeeoTkcexQoAcdK3REEl3qzN0odLeNN7Iw3kjB3stx7IKOx2PGOr0iBohIxm4fUuCdFTngQMRe5WDXFIMPZTlZ17LgX8K+nqezULjUvNdLigk9dixgC8/UeMT9yzxl/ctcFj5kIZyDu3lPt+g/WH5ZZkCPzkKmMhQDxweG1vkkdMzxLIZslKyvfLykvE4x5ZC7jq+xLTCfW9fl5fi7aRTwOjIi0GAaPNvTSndUiviQiVg/3RFucMmWwfzXDGY4O1r87x9wxCVusP9x+YZL0nBC5CG04ZbhrPcuaaHy0Zy9MpllPgQSvnbMifv7+BshbPlBvNBqHCmz8beLO/dOMywdNR4oUi9FdKVlY5KuawdyrB9dZYBAY6dmzBfszMYAxaYLl/RyW0bulkhELZ/kMBw8R86rlzdyfbuNP2Bz03runn/tn66vQjHgc6unAA1juO5NESrKeUMjWiU6e6k0fSJqZ9I4DjdiHGv8p1f2z/NYeVjmzYVJUCLcPXPIe3ACnnGffkEwkn60i63ysi4fU2HwNJl33STR8+WGOrI8L7NPQzl0hxairhvss7DAuzjjYiSjIVAC7I074jL+BBA3ra2F7fZ4uHjE+wTvToySd422sEVvTF85XiPzDY4VgpRV2ibBbiRsDHSqt/4UyR44wd9LUaU8UjC9dvgGDQC5mbrjPY63CjLr9V0eHivrBplvqtS8LJBMD8Z+r4WS319+hBBSi3Yd8Hnq8+U+epTDR496vHkUcODTxU4KZOyLm9SrIk4lLZueX1m8je21+WFv3oKWCA6VWrw2ERR+akUHVL0vUTYH8JPyIv82vECM1WfO7cN8C4p7b5EhCelLwwD4yhK4qCIK3tmS3x3rMBf7J3luwcnaEkTJx2H/oTLTStybOrLcE7h01NzNXwpm6QJyJqQjK4TAh0LZrUgoKxSVTlfbnH3qUW+o5ziYXl1hSYkjaFPIckBlcF8jN0rkgK8Tm5an+dntuX5jev6+aUrhtg9kCbl8b0joXa7BNa3CYzszzEcyer3BNDAO1cbPr67i1/b3c2vXt7F7sEMoxmPt23q5IbROH6zxqJotOQ7nFTYuRI0FRLOk1E+MxbzmG8G3H92ni8cmeOrB6Y5JC/XfrM1DFvMS5cuCaRCrdVzAnmy4GjNfQL0a1d1sLEjzqRCt3cdnmN8qcH1MibWKbX12HiJv9y3xJePVvnOWJNHJqucWapQkUcbSoFEKkltwi55o2+XZ+vFEzx0qshpAeSgDI3tAke31eKQIlc2hzpRa1ETkSPRwhJGU7Bvb2h5y4IjIrTyvQwo9t2VCpV0b9FoRVy2Js3tOxKU61Lyh6tKogfUBZCRBCRUKCGU1Rj+JCj9hm7rDxhMa44ss7XXD0qv8NRJCfSzdY5NtRgcDNm+IaZEfEAiapGOSygcWRRqZ35Ad8u3linwhlBALGhDa4Hijr5493y5LuVbZkYhuJGOBGulBDb0ZKmEEV8/WeC4coc3rMry7rUpehOB1IRpF72qG4dJ5bQeVSjwyGxNuUmHmOtxcKLMuVJAXa5gIAAdyLjcNJrnOvXTnQjla6E+PJCijgRUdXlZ58oRD8hz+vrRAgfledl2C1V4+ESFExM16g3DUxeqfEHgc07hzi29ca7oc3nb6hy/tKOP20fS3Loiw3s39LG5NyVD3/D8IdVGR9yhN+nIS3M0tlXTF58bDH1xw2jOY11nXBEzj4xcuwEJ7Ls3DfDru3r4rauHeK+85o2qt70/zQaNvTJR48ZtgyREs4cEZHefXKDkxqgIMOuhr6EjFloOnzte4RsKe56T51yJjLzGCEdh3aTrKLzstj3PkgDPjQVcMZJgq0DtxHydbx+cxC8tao1xrhtI0uP4nJopcWquQl17E+JgTAzrxd8gkL1zUz9BSznIEwWOLLUYyKW4vC9Oh2lwVOHaBydaHNWeFNS2hXVvIJIuer7wBhzOGzDG6zOEUbcRdKZhuBtKpSYzCwFZz+Gq9TG2b8owsxjyyP4qZxYDFHmV1XiRwHpV479ZZ6h0uM3BKpLEBSUZHjoR8dCRJi0ZDtdvlZBeLkWTreNViwqnJBjtT5KU4kGMaUnN8rFMgZ8UBUKw6tv+n4TPXljkjJRmr8J4uwbjrO/y8GKGk4tVDlwosGUwwy2r0gzEQ4y8HxwLaipSzr6U/ZFCk+8eXeCQ8oHxWIr1gzmWoiSPTvo8MN5gvyJQVYVFLZhZz3OLcoyuQcCqF4z8n4h5eTX2d5AHZmqMlXwqSt/0pB1W92Wx+cZiucr24Qwb+hMkabFZfdy4tluAlmAkG2dXb4aBdEyg5tAVc0lqAOEuzx/GGIxjcIyj4qm4GKN7zxXPiSsP6Qi4jIrWr7pJFZsbHZULurM7xcbOJD0xh+tGugSYA/zi+pS8zR5WZT2mZstkc3lGOmPkM3ESAlH7w/4Diy2+fKrKXedq3HeuopBzA1/gFBpPutPB2H8ymEfk/X1g1yDv29JDZ9zF/kwmUsj43Zt7+aDyinfKQ76qL42jf9MLJZqBwTEuruboug49SYfrV6S5ZiSnkHbIs1M1bBTrssF0e++olHjo+AIPj9eZqIW0ZJBAxBt9OG/0gK/VeJZUkQiWikeskFtvN2d8skmxigASrl7vsWNlhuk5n0dP1rmgRHhTwhHaCcgCRW3t5d+UIh5HkR9Ozvrce6DIMyeq5FLKI+xIcvNml7yE9OzpWtua27G5k2GBo+e6iGTIUP6bQqbldb7pKBARmoiSmPCAgGuyZgSIaXb3pdjWl8NIOR9VOPV8scllAsZ3buphUAo/ilypck+rMSoXT3uVSXgMdiQZFxB8cf8cT9ifZrhxnlKe7IsHZnns1DyFWhNFKemWN5aMxYnUXPpdAG1o4TIjQTozU6ZDQHT9+g7Vc5kr1xjocBWOdUh7TbZLfn5ldy+/cdUQP7e1i01daVICajsrTUw9vjFndyyUN+dxszzW3b0uG5IRd8or/tC2bnb3x+n1W20D+ajQ8S4B0nSpSsXL8OR4TWHPJemMsP1n9Ooigu8aPDdiSOC2uzvHmo4Mgk1yXsTGoZz0bS/dMZe4lGx3MsG2gTxre7IkHQdjXMDugH015LRvVwynuW5lmnqtwTMXihRbhp0yVq5R7jfWanB0usHxpQD7Uxirh3iDD+cNHu+1G07UMiJ6XPy/Uu54NhFnbKrOgqxKTyHUkZzP9dtirFiZ4rDyak8qFzEtpg60yTKD5KILHt9gN/2VLN5OT9P63vxsCDjUzRfu2Xm/UNqSq+e6o8voeyXUlW0biRaRwqkV5WGPjNV4cO8ih8ciVva4vG17nMtHY2JUj5MKYxyW5Tw00sFVu9N0dxoc0RfjEMlafI6vWT6WKfB6UyASs3+viI/tD/3PLtV5/Mw8jXiawaTDlpxHn2R/QmHSrx+ZoOYb3ilPZltXpLSAL3b1MAJIxPvW+1FgSR4eys3B+7Z3c608uenFhsJ+PiNS4LulqLfKw1vZnSQjxY30C1LySLZqAUxXW8zVfClqg/2i39hSjeliHd1mn7zQZ85U6REw3Lmpj2tXdrIy42L/Os7W7pSuY2QlR576tApXy8Ou7/Wmo+3fwpEwDU1NQAY2rLlrKM1V3R63reribRt6yCZdnjm3wN7zVboFasVKxGw5xHeT6FKRtxrHZorKR4Y0Q6N+IpImUog1VDhYYNmRkIHgYJSXjSzB5CEmXIeVMkLs7z8TyOP2Q5HTPlURAYxoMSgv9uqRDEOi1f6xRZ4dK5JRTvTGjf3sHOlkYr7Co2cLnJFjY/egTTO1tUO0i13ga1R+UDfOD7r5Vrgn+uMYD1cWyWhPgtHBFLPFBucWmnLjQ21ewOrekOs3JhjJxnj6rKcSUlAu4KLjGL3plmlnFGlyLymRT6icQPgcyKHwaLvoMxL8i+Dn69IXPgYqlvlA6VVsm0Bt5ys+e8Z8HjrWYLYQsX00w23b02wdcgSMyNt2eOZUjYoa7dqSZ92wR1KhKkcC7QggjTEsH8sUeCMoEFnlp4Ha77rWyWIrkCdTZsb3SEmRD6VgVSpOSwr24EKdaSnRjbk46/IOCSM5sGpYwBbpeUnW8DHltL6h3OBfPLvAg6cLUughtyn8d/1oB1kXkvhcK/3xkW293Ly2R7m+OCa0qtHB/m8cB6crfP7AAl86WeZBGeAnFZ2absKeCyW+uXeaPWeKJBTq3NiZ4FoZl1cMd9Ilq92V3NjMhCs5MioY2oftWY/a1y9+McZgzMXy4vuv5tqYi+2NufjuSD+60pPtd3mucUWDYo4hLblek4nx3k1dXD2cY1ge5i3rc+3PCb/JpuEYNypveaoU8Rd75lUW+NaReU4VWvKeETa1CUzSdRjpiJN2Aw5PLDBWaSDSaB0IPMF1nHb9+WbEeMlnqRFIV+k+hrjarpBuvnEkz1A6rtxvkZMLDfp1z/50pjMRcGKmwp7JOuNCx6b1EqQfidqaktf7cF7vAV6v/o06NjgisUuHBGbrqgSOaXFcVtxiDW1eTIICG/scbtqSIp9OcvhkS8nyAPvXKix5ebMdz00qFAAGWkto2SxsYQRakRjDfmtOPMbzpWXvqQS2vgQ8FJBGAkOjhLkJfAIphqmyw6Onm9jQci2Ms2tjB7dsdVndAwkP9WU4dr7C6bEKo9I6u9Yn6FToxTGisIoxRjQ2bzZKLc/l4CbmAAAQAElEQVTnp5QCRtwm4bUnUr/UJBNPTJTb36jM5/MMJ2BLVxzPczlV9QWcTW5YP8SuvjR6pHYGxLOBrupSpGcrLYEqTNV9nj4/z+f2z3OPwodpz+GdG/JcPhyny2vR7UUMpxy6lX/znouUaGgavs/Z+TKPSD6+eq7BHz8zw1cPLClHllIYNU+3FPm2lSmuXJNRHtElLzTMqniagzHGToX2i2Pa73qVnjLYf7zoMMa86NNrd2mM+n1ubHTtqBgLlq4nQEegFLIu73LbaCe/tLObG1Yk2JQN2T7k0Sl6PDhW57ELdU43Uzwsz/Kxc0UKrUhdRe11eI7HinyCrQqhWn2zUG7IoAipYZiVrX5KOcMn5+t8/fgi3z5W5KwFV2PbhnJsDNbD3NiV5JY1nVq0dJUMjelCjXWdDrdu6CIrI32vQq4H5xsU/YjA6kLLGVqWGryup/O69v4Gdr6232WoK8G5yQZjiyHNUAApyzEVC9k0Yrh5kyEuoj57Rhu9CMofv4Gze6VDRUQS6ECMVVGYaKJsODLtsOdsyCNH6ty9t8o3nq7yDZWvP13Blrv21rj3kM8TZyKOzcGkrNqCjGe9cb4Y8cAxMfeJOpGA8sq1Ca5RLnYgHyo0Ekp9wMSSzzPHKwJSj8s251g96LQtOkS7Vzrr5XrLFHjtKBBZwSWUd9BUp5O1Go9KOZt4jM19CTbK1euSwpxqBpwtllnTFeO2NR30CdRM6KqtAwIAXwp4plxkbG6J4azDnRvSvH9HNz35NM9eqArw6mzuifOzylG+d2OvQp8uwkfs0dJL3YTYPlyBcCadxosnWRAYn5uvsrhUYlN3nA9t7+Pndvbw7i151itN4WpoNX1LnQGRQCqiLxljpbzxVTmHd63vYHXaY9/YAgcmK6RTbtv8Xmg5zFUDgZ+WKBobx8GCbYdotLk3x67hTvpzSYqy3p+Vt/3N43N8TYbIPWNNHjyvvShUcNtE8hF1ibTH6kkACVt6E2wbyjJVbvK0vHP7P49cvzLL5SuyLMjbfGaiwvmyT924RBpbXGKbvq7lTb2dlngvLj+MEj2ZiI2rOijXA47I2ik0xOJicFehx5wXsGulYfv6OHMKve450VIINhIgRFgwCtXxi8ex17r1mp22v5cUeXuaFggIUdAhFOvZb9MuKut9eini2fMhdz9b5zMPlPnv95T55P1F/vKhMp9/uM4XH2pdLA+3+PxDDT51f5U/vbvEH32jwB9+bYk/+U6RLz1W4mvP1PirJ8s8erhE0jFcuy7OlaM+A9k6rj6jOVRlIRyURXx2LmTdSIpda+PkE6KGlEyEec3Wv9zRMgVeKQUiVYwC8SARZcnHAYXVKl6Ske4s6yXjIxlDGZcz8lBo1dne4bVDggnJEOLZsB0OBRtlOTNXZJ9yVgqisK4jxq1rOvjZ7b3KscW5sFhVKNCwszvJ7oEMnTE7ckhJYx8tNHjywhLHZ5ckJhE9UvhpIWe6UeLaFWl+6ao+Prwty3WDcTbmYqxIxchIpozGN0avKrxVjiiGowCoZi294CCnnGsU5lyTTZH2PHYMp7l8NIsvQ6NXa90sWnkyTuZbpv2zmHIb4ELkZDIoEO1Jx2hGRukrKCsMPlV0ODPT0G4GbBmKM5xzcdVG6gerE9EhOwZtI1eNpFk/mOVYIeDwQgv5OlwjgFw50Mm5Yov9M3Vky2O/oKVm7dP2YUv7w2v84rzG/b1m3b3aBSfkIW5UaHWg2+XI+RZn5dO3Am25Yv16pSMVsnvUY6Wen5F79ezZhoA01KZZQbTlNZv6Szqy67AllKBHkcaJBNrKF0ZikJaYaK4Oh6cCvvlskU/et8Af31/nz+9v8I0nIg6eMtQEmGlZdCODabavy3D1lovlio1ptqxJs3oopfBOHE8KY3IOHjso8LynyJ99eYGv3LPISeUSZRvQJcZNxByM6OG0ZxgxIc/ygKw6ZAFeudYw2mWIOS6YizVYPl4vCiz3+7IUMJJJ2Y2Sj1PShA+crdHTkZRnlmQg6RBzDeMVH/tHvUc6MwzIa4kZF6NcmrQ8RrzsSNbaHBxLc64Utv+e6fmqQyruKPwaZ6cUbi4Orvg84SLj0dG1QaLGkcWArxytcN/pCva/wWpg5NlEpBQo7Fa5aUWG92/s5vL+FF2Sp4TG8yQzjuPh6NoYgzE/vPAmOqy8u3b+roNxHNHCJS+k64+73CCQ/Jl1OXZ1JFjhwXVrs6zuSXBUwHXXmRKfPzTDA2MF5luRAAut2yGuPgaSLpf1pbhtdSfrujI05Q32S/9sG8iR8wyOcWhFLmXp51YAdsM9pH8EnFesSMlp8XniXInJcsRoPsaVgwmcqMmeqSInS832z/IQf1gdelGvWsNG/bzGp/Ma9/cT684SfGWfy64NWSq1JgdPllisRrInI0IRPhIQ9WUNl61NkUuHHFKS94Q8Jht+NcrTtXfodZi93UBbjJHQR5Es2kBCGDEtAX/qVIXPPNzgE/dU+dzjPo+d8piZ98VgEZtGErzzyiy/enuOX7ktw0dvTPKR61x+/lrTLh+53uWXbonxa29P8ut3Zvkf3tXJh27pYuPaDohnwcTEiC5B07DnSJPP3F/i68+EnJyLKyxiZCE7PHumxvh0g3VDSTYOp8jEnTbjGsdgjGH5WKbAG00BSQm4UIgcDs42WApidMd81nbGyMc9KlKqC+U6nZ4jxZlVVUdTVAPHafOsxJySvMcWDqvlba5WLvLeE/N8UrnGp5T7mizVyUU11kjhu5bHVYwxauug9CRHFXI9fm6J3kyW4e5OTi3VOFOqKOTXxW3r+tghz6kv6UpGHdToueLo0vy1wlvgkKhjizF2/ujawXGN1mfanuCajMtaeYxXr+pmtUKfJxcb3HNwmokq2C8lPXxiSamfOk0cYZzBVT82TziUduiOB3LuF3CCEhsGUqzIeTLiI5q+y8mFgKcvVJisNBW+BuQ+CpNZKw9/bWecc7M1Hh+vEUhn7uqBjT0x5io1Ds7XmGshPSqNrWfoMMbo9bU/nde+y59MjwaXnLzH7atTDNlNHPM5O+0LCCJCES/Sc/u/ZK8b8NgtC6gmk+XxM2VtDoS8PsRFhwVGvcnQiahrzAmFGZ44HShEWuQv7lvk0UMVSgLKTcNx3nOVQPCWFB+9NcmHbvR4+27DFasdtgzC2q5IiW8xrKyrQZXhDlla3QFrewM2DkWM9hnlBiI8hZ7WKLf4vts6+c0P9PEzN/XSr7zMkfEmX3q4wJ9/d4lvHfHZMwH7zke4XoLd6xL0SfkYYzDmYrFzXi7LFPhJUMCGzQ7Ptzgy1yCR9OhPRAwlxdsRTJYC3YuxtStNh3gVi4bPTdKG6s5WAr51uswD5+vE4zHu2NjHFgHkwTPT/MVTE9x7coa8FPGmnnRbnT/XVG/qnJAobMmrCanJuDxfirj74BRnJ4tcN5rnPdt6WN8VVxBSOsW2UPlpPg0RCcdnTU+MmzZ2kXMCzijnGpORcsXKDPanL7OLNU6Pl/EVjibyX0QOIw8wEua1WC39s7M/RzbmYL+1+ojymJ87MIP9XeUZhUubGifSnlis65HHeq1yj6MyXp5VnvGADKRue2+4k6FMmumqYVYuvv0yoh3Mec4ostevdfmpAUdtA24YYEHjqvVJaqHHvrGWEsgGC1DGhl5EvVwcdqxKsm4gydnpOnvOtig0I21PAArHhJKwSPUu9bRfJLDWjh0zUl9GvmtgfKZqEY+e9Pms8oRffLDK08d8WWgZbt2R5qO3ZPnlG+O8f2fA9esddoy4jPY4dKZdPMcVrHsY44FKJGaIHK3JoDkb9e4yVTI8qfDp3jMVUomAm3d78jrj3HF5kg/dlOXj7+zggzd2sqo3zrGzdT75beUmvzrL0VN1BnszrOoLJQQh6lBFfbcvWD6WKfCGUMAqRVtCyV+kUlA45/RcmY6uFFuHEmzqTtHhhiw1fM4VavSkDINpD/tjc6PQnDRz25OYrLbYNzGnnFWVE4U6S03YICX78zu6+bld/fJeOlgz0MWOlT10xx3pi4gwCFjUeIcWfM5LRgd7UzImEzx8fILPPHWOM1NlVqTTrM05rFTJxRCoGiSQ2KMt55q8fbefv1d0j3YaxSdSKiVSKkUXOkNCXUf2+fcqS+z02d6zxdLBFnt9sYRqF6nY91Dto7ZHFUi/hGqnGzxfIt272MbWjwT3sNAKOSvananWKal+IAUXCsxsPX6IrGuVuHrpTBjWdMfoVm9OvUYq6YHCo1MicLFYU24yIJKhokCd8o3qUeuOlOjtjHlcO9rHO2TdD+WTTFZDDsnze0Z7+6wMjukFbZCdr/Y8iqzeMeo2Yp0SkPZPzPn1gD3nK5RqIZuUgNzYmWJ2psZ+eZQzAki7fuxYKi8i5Wt26bxmPb3GHRljxH8vLS8ewpjve2a0KQKPjHZz10qPXll4J6YanF+IJDuRNtkIjGK4Apu+jOFyeZi9mQSHlXs8PhNSFQNZGhsxDqgzLvGI1IFKIObwFa4ta/OPzhi++mSLLzxW5dC5OpmEx3Xb8/zsDXned0WGa+W5ren16Ep5pJQ7SbgOMcfBAqNjXIyuje4bgaJWqdlpDL02I4/JouHxk02eOt0g6cKN6+JcvybGyg6HjoSjfKTDbn1+35VJgXBegNlFTIz47MEyY2fLRM2Almxhq2MiMX/bggs1ih2C5WOZAm8EBSKeV9SW7fbKWxhbLLC2J85ueS2DCRdH/D4p5V6XbHU5ETGJqKvi6LNaM9sIeeBcgbNSwCOjXQz3p9QikDzB+s4E797Yw0e2dnPryjzDUtSuBN2WFhEXlMf6+qEp/uKZCc7YKI5ybVZ+BjMeN28Z4srV3WQ9l5gbx2nLo8E1qH9eclxcg27ZOVllIhBEih8BkZSQHKsWyDM1MmnRuKr5A0/bjwVHW+x1u71AHD9UHypyArD92z40Ft9XbJvni/3rMg+dW+AbZ5b4+uk5ji+UlbMTxQINrT5sU1197zTGYMxzRXrHMR6udGbSc6SfkqwZylEIWnzr6AxHJqtsULi1ZzjPowKxB04WmRQtBZWaWSDQNGyRsbG132N+aYkD44V2X6u60/SlYnQmHZIpT3sH0wJA+ShqF2J/M7lde79NhvtCqcHZQpN4zGWtols0GxydrXNeSFyTHouksy7S0nIOl3K8bBvnZZ+8JR9oU0WjHpl3O9eksX+W6IBCLIu1SEQ3YLRcY8TYEat6DFety6C7PHuqyYWCQ2CJLcaz97jEQ92rz1BxdIM1jB455/OX8hQfesZucILbdltvLs17r4xJ6EL6sxFJD7Wxo7qA0762OGiL7U83UHxCb1qcwNbOsxq4nJmLePjQEgdPl+jJxrlxU4orVjoMJCMpD6P6tkDcRczos2NFxK27E+xc7dAtGkV+wL4js3z72TIn5yOqWn8ogUFjsHwsU+ANokBoAhBoROLYgkDgvrMlSorQDcQd1iTiiJ1ZDB2KrZbyVgnyoMMXNgAAEABJREFUXkxSgo5IJSCUMbmklMVYucnZcsjJqRbjUxUajZYVGxmD0O0ZViUdevRugTVyHCqh4axVyq4hk45xerbKd08WsJGZn7timN+0f8B7cy+j+bj6MRpLgiQdYozBGKPPP/i0s4qktANpnRYu5ZbLVDVgTh5qXTIW2Ap69oNb0+7b0fyMuThGpNWGmmsUOURqH6mtLaFANlAoU4+IVPdiQXXaA2DBdVxh6O+eKrNnMcZDihQdPj+nnF/QHiNqV2u/8LKH+gXT/md/snHVcAc3rOxiQzbFzWs6uHJTP/vmmnzh6QlOzNQFvBofMMYICA0p0TsTc3D1Oadw7JqOJH0xyLgBnqz509qzh87Oc2RmkZrva6Vqh/RV2nD16owA1ufQXE20ixRNS7FpIE0rDDlT8GnnHjGq/fqczuvT7U+mV8tQdmTPddi5xmNIVstRhRrPKffYkrDZZ7b4IqjkS+EVl/V9Sc5PBRyd8KmIa7WHmDCy1S6taK/q4lYZady1p8pXH6szvuiycTV84OoE79yVZseQw3AGsi6aCa/ssFOy3Gz71zxPKyT8xAnF+wWQI/0xbtuaEPi5dCbEYMoNtKu/qOfICnXcUJPyaSjkvHFdjBuu6ND4Lvc/XeVbj5U4Izo1ZJ1a9jbYHl7UwfLlMgVeJwqEil0gRW9Z7nyhwPmZKiv7uhlOQk9c0CC+P11sYmJxVisvknQ8sWiEzU2G4msnhF6F/q6Sx7imO8n4hQIP7pvh0XNVJqpVpVh8Igm2EUvbuui9KSP4+HyRb5xYwP4XTdeu6eSOzX0k/IhphVJ7k0k2ycOxAJ2QB2g0B+uNvXISRPiqPCV36HGt5zNHlvj0gXn2TNYo+wI5wYAev+xpxwokq7ZUNNcFGQZLAoUlGbQLAtnZus+i+q6EjkKZgYrfLi3VtZ0aY5TzCzivMObJpYjxosfkkoMfxSXzBksLoag9bfUfWWx9UZ1hGSw39Sd4/9o8lw1mOT9b49HjC3Rlk4rGddGfdnBkYEcaJXquV9fzGOrJsWU4TU6x8IVawGQlZGKhyoz2wP5FnJVdWeKeh7ZS3KD5uYa1vTE2rsgyWa5zZr5Ep/Z4h3KdnkLshy/Mc1YhXdkcr3gNz03nFb+9anC0m/b95RWP9jpWNEYEVXFkcTl6H8jD1euyCCd44oQ2Qsn1lrVOowaWmk4U0S3r5Mo1hsFOw/7zTY7ORNS1o2HUVJXoJeX5qX//2kP1E4gZgrAuZmyifVT+L+RTjzUFji1ilSbv3gQfviGp+UTyFCEha8rO07geRsL9fN8vfY8kw7I9JZjtPEIYEmkcGyY5PNviiZMNlhZCtg1nuXVblk2DDjlZYo5VHI4LBh3qQ/OLbAnlyTYcnjkTsFjyuGlnmo++K8f7b+1jIOvx5OEy9+wtM1GIxKARF8e0pNK1ZqLOls9lCrwuFHBC8at4uyo+e2ay2fbi1iu/NBSLSCpfV5FXWFRItTcZo8uN2qxtjBjcsSXSnAKUpmJXT5L3rs7x3vWdDGYTPHKiwD1HF9t/ExRBlUSAKDJY+2+8DPee9blfUaOH5VnVSzXes66Tv31FP3eu7cT+v44xyZKV03aRsjZ2PI32w04ra88/F85yZqnB3TLQv3GiwpcOLPDNo3NS6g07G5DXFyn1EkrGGwK+xabPTCPgeLHOQYUnH59r8NUTi/zlkTJ/eqTKnx2r8Qd75vj3D03y+4/N8cf7q3z+bMg3zrX4wrESnz9e5Wvn6zylMOTRigz+luFIsYIfT1BtthBJWNnfiSfXORAdA0e0Ewmfn+8Pfbf1tH5Huiun9n0pF1f7dU4h8Hgsxdt39LNrKK7ws/rU/UC7ZGltjREvigSKYMOodi/nlRvuU4j0mk3dXLW6h12DeUbyKRIOFw/pLweHHoVyd/Vn6ZDHf2q+SlEGwarOBF2JgNMzRZ6ZaCocGyniJ1Jq2Ejj2HKxkx//9fnp/Pg9/YR7MMZgjMEysjFGoUTDlhVx1g2lOSOBOzxWpyxLyybg7Y9QPQmJaxxWdDtsXx2nKcvs2VMlZioQGJdXfEioLYM31Wa87PDd/XW+9EiJk+dKjHa5fPDqDt6xM8kGWUEZWUZGYxpHc3UdjC322ujzi8rzY9uNDmUJ2hIQtENNR6fgiWNN5ssh67S+K9fGWNllBLgORnMwTgzHvqu/5/ux79YiOzPlc+xMS3lIw+WjKbYPy+PckeQdV2YV+4/x6N4W9yg3ek552qZdl4TXWq52HraP5bJMgdeDAjaqGuAyoRDnhZrH6ECWfinEjAzdwDgsKVKSkVIekPEnRxKMTvG3o2e6RAyPF7l06t4a5bJuGc3wC9cMsXMwiesm8GSESn1iPc2GG1LWgOMNn1PzFc6PF9l3vkgxcLB/APu6FWmuHsnSq/FdB4zmYHTRfjeGFx/GGIy5WF58344FaqwwqN8KWSy3WFROdLqBDPAKF+Tx1BSdKuv5hYbhYAHuG2vyF8/O8N/3LvBfBIB/+PQcf3GswZ8dLPOpZ+f47J5pvnRwgc/p/RvHFvnWySW+fnSerx4pCBxDPn+0zn97cpY/emqO33t8mn9z/xj/dU+BhxUVazop6pWyvPF4O4+bJERqR96jg9G/l8795T8ZY3BFc8e4eLruSXhs7EqQDKtUGhWMwKwoQ+fZ2YD7Txc4V67IC4xwBJYxwNUeORGM5mK8X/nfD27OsqvbpddtkYxqxFTbU722bhbQxSNYkY6xqivFfL2FjR6kXJctAzkymRRH5pscKwRIFWoENXyNT+c17u9N053RTHrzsGtjjqTT5KAst6lFo5i4ITIhjq2gOomYy9aRBBsGPc5Plzl0oUVNghLp2Ss9rZV0fsnlm/uafGlPmZkS3LQhzS/dlFFMPk5X3sF1RGoxB+jdqGdb9PbypxHbGvSCpsNi07BPod/HjjeoVh22rUpx2XqXgc6AmOU4VUUM226A/cBLDqVT2HPMp15rcYXarVLCO6P6Q9mQ67fGedvuDrwgxr1PV7jrmRIXFgOaEiJJkM6/3t9LOl/+8CoosFz1+ylgjE9NSu/kUhMvlcD+GTELVI4UcUEysyQg6UvHyUuG7N/vfHH70LjiUhdbV84QHg7dCv1dOZTgwzs7uUneYKdcEiOZcJCiVl9h6NCfcblyKMWKrENRucnFEKlmSLqGlGcEAlw8zMW3H/VqzIsrSscI+GIacyDtsVJj5JKGQCA9U444txRyRp7ro+M1/uypKf7zI5P8+YEiX1Y06Gsnqjx0rs4zyrueUnjYi6dYJ+9pdc5w2UiWa9b2cvO2Qa5b38N2gf/KTEhcFBjs6VTkKKk8K5yaC3hCgH9MIDW+4FMstci6GdLpBA3FR1uaa6ji4mpZL563Pv6Q09a8WIyoDD1xuGVNhu0DMc4tlNg/1+LbAu4/fug09xydYqbawNd4GgojejiRoTPmsHMww+UrcgykPDw9bBmPkqBx1o+x4Lu0VE8uvs5IHqfL+q4MRvtzcK6O/R9RNven2TqcpyLD40jRZ9GHiNf+cF77Lt8cPdpN9ExN3pXD6qEMF2bg5FiLuogfyCqx3pAxthb0pJvsXJPCTeXYd6bJXCHUxryydfgSgLOSrLufXOThQxWqTpwbL09z5+4E61e4xBMGybhK0C6IkXkVh6ZKoRJx8HidJw5WqSj8smuDx9Vr4wxlHGJiOoOLMQbEiLzMcUShl0NnWwwOGraMuBIkg3FcPLXtk/DevjPOnTekcVIBD+5Z4rFnlhR+tZ2ZH9atrbBclinwY1LARyLHmUKDWBwGPJ+s4nEtqbxZeQzT5SqdiZjUpyESz754sIVak1PKWy02mnqGWoS4JiAnD3F1Z4zRfCjw0DM1ilSmaz4PnppjfKnC1tEst145RDKX4tRkSSAZqsaPf1qZBYOL1pKJsXukkzVdOVICusXAY89Mk28cL/LZZya5VyHXg4rUTFVDkkmXTYMx3rYhxy9c1sfHL+vib+1K89tX5vidG3t1neTvX9/N37uym9++oovfvryLv707z68r+vM/7Erw967v5X+8qoef39rJhy7v5SO7O9nV5VC8MEFY8QVgNb56bJqHp6uM6XND1OISD0tLZEis6HS5Y0s/nfluvnK4xJePFAniSa7eOMjqjhwJ6aeLw0QYGSau9i/QvX0TDb50vMmnj7X4s+M+f3Skxn96ZpbPHZvjVLmJbwHSRDL8A9ZkXbo9j1My2Mc17954wK6+jPR2humK0b6Bur7Elbx8M+flH73yJxZoXlxeecsfXvPFfdrrH177hadS5ziyKD0nQV/awf6vHMmEw+Nna4yVJGACGPNcdWOMhM5lnZjourUONSUknhmvsKAwiA3BonyARUo7/sUCSg0ov9igqn4OKGzx2UerPKJQZ2cmwYcUovzZ3XFG+1zinsFzHIzQ0RiD075+fmT+2mE3uBkImJUbDYKmgDzk7HzEXQcCvns0IK4E6u1rI65e5dKXDMQ44MgadcRwqP+XdBjpk9+kFTQ4Ph/w+Mk6iViDa9cmGO5w1E4VrPvsuriOw1AOAbrHu3akSPkJvvZ0k6/vKzEhS7eliYVa68X1RyKH2qr75XOZApdCgRfzkb2umzjHlV87Mb5Iq9yQLo1wjdOWs1Du4MpshNKN6NZz9yOF0iLukjz/68eW+LdPLfK1qZBHFxocFb+WFdqz8/IdvUYhBocodFCGgsVWxFOS2U8+UxFA1VnZ6/ErV/Ty9tEkHW7AKz1sPTv354uVj+dLpDEjfALJa1Jgv74nJqBwiUtW62EC+/edU1rXeoH3Ohm41/bDb2x1+N+v7eB/udICXg8f29LFe9ZmuX4oyTbl2XYOdLA2m2B9PsFoxmV1zmFdp8eGDo9dHS47MnBjn8edK+P84uYEv7Wjk5sH4wz1drKyq8lHL/P4wIYsB5Re+oPH5vnk/gJPyeU6r1RT2eY9wwY2fRO1QmwSzwL8D5dyg+MYMp50p+a0JWuoK4waj7n83GXD3L46Q39K+snSIgy1ByF6wTGGrFJEbqtKI6gwWSjwDeWFvyTj//hCnYQJyCqn6XpWR7nSTS5dcYctg0lETo5q7yr1gI0dhtXJFsVKg8OlkHkf7W8LX5tsvwfCc0ekhXx/ee7Rj3xzfmSN76tgjMGYF8r3PX7NPtoFXXJnxrY02ogYccdh1YDL1g1iynnD4dOhktPadq0BHcbYyi4KbbN5RZKBnMvpiRITxQDLJ21wVL3vnSYS4DVp4HJY+b8vPlxg39mAwe4U796d5PZNMJAxxOzmYnDVvTEGYyypbTG83GGkFhwxh80vlhVL3Tdp+Ksnahw4ucCgmOGGbZ1sU04kHwejeaC1OSrGOBgc0CvPH3oeOoZC02XvyRqLhTrb1qZYr3BTSsxnjMEYFTUzau86Dn0CzRt2Z7jmsjS+Pn/7EQnQ6RZLQSB/NyLQuy3PD7H8vkyB14ICVZmnY1KMQ4PddCvSMqR8n+c6lAIUxakp/PqaRsAAABAASURBVJZoy7Gx8iHlZ2VqvFhVCmSBvq4Eu9Z3cb5a5z8/fY4vH7/AXCtAnN2OqrgmhppJHRtKoSGZSnDLuhwj6Rb7z83yyIlFhVIdKd8cWQ+MUcsXFS7lkEJWLwrTSpdoEQ+enuP8QqWt+CPl5kqlKj0Jh3dvH+DXb1zBLwicb1mT47LBDBs7k6xIu3QnIBdzSMU8Ylpw3AVPMm1LXKtJSCKTijXad2GH6GOkwxw6UjEZzo5oFmNenvixk2dlEA9yh9Z884o8VwxnycbhweNj/P4j5/jTgxUem4XFQANELa02EkiGKgE/XAdHGK3TFa2S0jMrLUAOpOl2fZJhU4a4R2gcAtchdF0i1cPQ1lL5ZIzLV3Rx6+oeNg/m6ZTytTneK0d7uGJVNz1JD0f1jXSQoz7iamhDqwMJj3PKE1+oQybpsrrDJWzWOKGckfW8rRFvecRoFa/F6bwWnbzZ+rCb+nwxxoiQsFNhyHzK4cjpGlMlT8bRC0uPRE3jRAzmHbauiOEHcfaeKLDUAOveh7J+vrfGyN5rcXrR4fMPLHJkvMU6WWg/c0OWmzaGdCdraMjvVX91F7KuJPw135WF1OKuZwucL8Blmzq5U6C1ecgjLeUhriTQ9DWVH9J9SA2H47MRh8426M25XL4uSV8exG8XmZWLh+3HLtEK3ki/4fbrs1y1KUGzkuT+Z4oKW/my4jW3i9V/hNA8V2n5bZkCr5ACVrFNLDbozMTZ2p+mV7FV30hhW49Gnl6HEychprUyHQoY6kTsmazSTCa5Y2Oej6zO8e4VGdZnOygpz1VX9MUKoSvBNrhYdFxqNblPwPnNPeOks0mu2znE5dtW0JHJKexqSHoujsbkNTisPM21DHsX4e4zDb4lr2hWYdPr1+a4ZX1eMwqZKdWU2nDZ3mPY2gm9AoSEMcTkZTkCnVDXgSZkSwODleXnS8u4+MZrl5boYr8810KUccAIUCKFLWuRy1EpsAWFpHePdDAs3TcUN3xgcy+/fs0gu0byTFZ9vnWywu89OMan984y3vJouaKWazDG6MKuhB95OBqzR3t3pfZglXKjc6US55uGJ2dDvn6wwHdPVRmruZqh0+7LUd95AZ3F4knlEWN+nWsGPG4dTrEmEyOpNZl2zYsvsgnkhcZYL8Oh3og4XYgUETOs7UmSTxguyHucagS01M6xDW252PRHvP7wxxdn+8PrvCWfWkGyxU7e02aM9rpsWOcwUyxxTJ5evWn3XptvGdFWktDFTJ0twwly2TxnpxpMLTS1obQZxfbVLhjOLcb54v3znJhqsXldF798c4rLh+ukEiE+KV7NEUnQ20XzQMIcKCdxbsLnIYFSuRpw484kN25NsLLbkFDYx6CJi1siMWSkdb14rHY/6FV9+RKQ+aph3+kKi3XYJMt0tNf20eT7Qw/tbox6CvRcIdrRLsM7r8ixSbnJsQsN9h4oUVQewBiDo8LysUyBH5cC4tG2POn99EyJKXmCTeUPe+MRXuBQEMDVlBJY3ZUlJSBwJapWCTuuy0wDHhmrsO9CmUfOFLmgEM+KTIuP7OziurVDkhNpePGz/XZqoH6ioCXFaRhXFOW+cwF/+EyVu44t0h+v8otbM+zuSxKLjCTHe8WrilRbGkT1NTF7/fyb3pWR4aFzBf7Lg6f56uPnGZ9qKr2T4pY1ad6/vZfh3jSninXOlDQvP0ZC8BzDwZX96WgeoZR8Q3QpCdAXavKMFqocmKmyb1prVnlsqsQjkwUeVnlatLN513LLp6rITlNzCRyPyUqLwzNFUj1d9Mu79iJf3mWDIc9wlUJPv3rZMD+ztZ+E0+LQbIOvn/L50pmQM3PzlJWOiSTnUjNtQ9iu1e6VPmi9F09jDHY/jBHdNNeYKq/vjnPj9mFSnV3cfXRJ65/kE0/O84cPzfCtg0uUato4Lh4tB6bU7uiSlJOBy4bSbMpCVgaRJzoY6dmLNZFmFk84EaM9KTqTGWYUDq7Uffrl6g90ppmv1Rkr1akFUbuJab/++C+a4o/XiTEGY15afrweL7Y25qV9GmMuPngFr8YYXAmRLcZcbCd+UK7OUaiiwZ7zTc4WQ5py/xWoFlM6GLGo56ToyzlcvynCjcd54KTDbN0QiemCZpmGtmlagPXJB5o8O+axcTjDhy9z2dIfIxNPK+yRIq68gjEGY14ovOyhzVR+MVR+MRRTlCTID8/4/OW+OhdKMd62uZP3bo4zpLxEQiEW1/MwThJXlnQMTxao872eI8F4FAXiX1+lTl05hCMC2ROTsE7e8GWrXboUcnFNmpiTwDUvtNVkcTwXJ+aqb4eYgQ3DLu+4Pk5e4dyvPVvj6QmXWlPArDEMhuVjmQKXTAGxPVLWyNCrKlIyWY4xNNTFNhmmA14cEw/aIdVyGdLiecd1eJ7lQmNIOj53yAPb2hfjseOz/LMH5vhnz1Z5YKZOXzaiMxbgGBdjPEEF1Jw004rGNNJJml5C0aMpDp6aZ262yag0cY8Y3lW/Ia+cry1YhJIFZA4TSS6sHMvrO19t8acHivzJE7PsHxMAK/T3W7f089vXCLh7YlwxkOK61R3MLla568g0xwRiRaAaGoWDDSeVM733QplPHFriP+xr8r/eV+L/kCH+u8qR/t8PzvKvnyjy/zxV458+WuWfP1zhd59o8g8erfCPHl7g9/cX+YvTRb48F/GHexZ4/HSVSM5ATxwC0dmNDIrmkvYM27qS/MqmDj5+WQfv2dJBRzbLl5+e5/9+YImHFsD+fMaXPorUzv5hgVBrk/rTTF84jTE4joPVs54j/RJ32KocaFZknF2ocdmqLH/r7cPctLWLBR/GZDU0TKg9aWF/+zgYi7huMOJdIzF2d8TIx2O4sRh4Di/eCtdxSerG2i6HVV0+E+U6Y7WAtNpfLh5w5VDsPVPnXAnKmm8o0OW5wxiDMS8tzz36kW+axY+s81NRwcWwQm74ltVdzM0VOHi6TKXpCUhAtAMsAR2BBqzpTTDQaZiYX+CIPKemEvy+l2ZBlud3nphm/8kq1hN91xVpNg+FF/fSOLYHFV75oVimtWoDWTylhiMvL+Sep1rEmiHvuUJCtMkl0xZcXuhXk9VM9dm8ZBzLD5aBQ/XpRzFOz7jsP1WmOwlXr0kyII512000T/Xxksb2g549f9sYg6IebF2T50oJkJESOHimypLCLmEYaezItlguyxS4JApEUo+2YYTDonh9vl6jKx1nWKG5pBgvMC7Fik82nSIlg00MZ6u3ixM59HoxblvVyW9c1s/HLx9ks3J0Z5V/+NrjY8wvtWiH5aKLfl1dvLx/ssZnn1zgm0d9Ts+XsV1u7U2ySyHcuONoFmCMaRde4WG0hsjKmuShhUtV5Vw15JGpOg9Ml5lttdg52ssHr17F7Qr9buj2yErvZ+OGrmxKYOiyZ7zEPWcqfHsy4PNjTf74yBJ/8NQF/nTvHA9Ohjw7E7B/ssKFKjLmG5STOaaUGzwi0C0ox5rtTpEf6qBk4iyYFAdmfe45NMehuYCphoeTzOIkMiwqFNlyY9hv6VuqaKltA7gr4fCuVUl+9co+ebVx3MoUT56P+Pzj8zx8siQDxcHIi/cEqsI0bDqHlzvUqWqTUEVXhkI8rDMsw8D+Ife+vhyd2Thxa4Db9urPFd0Gkg43renjxnU99KY9HPWhTQDDXzvsrXwCRvKGpvK2E4W60l+G/qToKQNnXqHcCwoTt3D4Qe25hEM9XUKrt1gTI4LZhXakDLvFqJ1ZT9ZjiwuysHxcvp+Y2lO2rcmS1MXe0z7T5ZCCmPLBQzXu3ddiUOGD912Z4crVEQlXUsilHZEG9okxW/N48EiN7+xZlGcrht3VwdXrXDKJ5ivu2KgvW0K9L8ji3n/Cl2UcsGnAsK7X0TzVVaTyik5RS5Zibybimg0p1vZnOXK+wvEpHxvuidpW/yvu7BWNuFzpbw4FQinQSNZcpLzYrBRaScmn7qRHr+tipOjkFDC/UJAulnRK0X4/ZWJSoh3qYzjW5IYVHr9wWRdvW9/FBnktK3KSWyvTIYQaw7b1HENM3lKkviJ5G6MDed62dQXXrO7E8zwu5TBq5Kpf5NU0NN5x6YhPH5jl04+eZWx6gTXZgHevz3DryiQjSeTtRqoVIueKdMIjIS92MYrzsOTK5vs+e2iWB5TKOdyIc6rqcUph1Pm5WbJ+gR6ngVNaoNu0SDcr9Kn9Zumg1amAeL1M3jSwgFuXET9dMZydb2L/NFtNaZKJmsMXnh7jaAkWnJTCy55mfvG0AN+jPrdk4I7VCX79hhE29hmOjC9y15kqewWqk75PgINIDnbRvPwRyWAwonm3jJx0JskTMhQ+e6jI4+dLuLLMO+IuF9WlY2uSVofDqbgAzpUWDF+240j10AQs8I52eqTEI2eml1isNhlOx9ggDyBSx9PNgMbLd8OrPZxX2+CtWN9uWkSojQlYqdzjxtEO5hVWPSSrraxEbihlH2lTbWmvTxbhaoVKV/QlmCt7HBors3884J7Hp2maTt57bY6r10ak3RYtMXi7zcu82D5fXIIwIlL/KBzTkgV1tujwnWfLAscq3YN5PnBdkp2rjITIITCJl+n1B9+2/TZaEWcmG5wbrzGYT7FlZZqsLLRIY0WYH9zw++46xsEYKRTRzP5xhB3ruinJKt5/ZomK+tcKtAa9Ri+U7+ti+eMPosDyvTYFIr1aHWYV2YVyi4byVZmYQ0oPrHJt6bP1cuQUYHNZ9l5keU3tIj1rmVBtoOW6uF5Ev4y4G5XP+7BChBs7Y5JzQyjjLpCcJdXnlr4kPyeD8yNbY2yTXCf9BTK0yLoOjjxHYy7KhTEX3zVM+2yPacf9AcUCr+2/LIV8fKLA3Udm+e6ZGksVj+tH+vj4tWu5ZTRPv9PEU+RFEyLUuzUufc0rk4qRyaSpu0ma8RyxTF4A7pB2fLxmmazT4I7d/fzGHev5xetXcsNKGQDrslzWG2PXcJp37RiQt9dLb+RJp+XoiEco4MX6gU7iWoYbM8RE05qT4pELFR4Yb/DdsxWOzFfaf0Pazh/NwzgeCWBUxH/Hxiz/82393LhtiDHf4TNa01eOnWeqFRKqz0jzj56jhaWvvVbT9ikya31gBHv9uSS71vRL/6RJKH+5rUtG9nCcTs3HxR4ukcZFxRPwWn2DNTTsox9QQvUZ6r5R6mk44ykCmGOu2mCu3CDpBKzuSRCJJ84u1ihqP6RisXN7vqjpJZ3OJbV6KzYyLo4bo0cSd83GBANDcewPUU9O+7QU1nyekPY91Bb3EHCr6qRNiW8qB/iJ71SUCHa5eVOMd211yMl6MyZJ/Ids6veTSXyFLwYLlKOoKOxyYCLgS8+0ODARY9PqPO+7PM6mbod00iUR80g6DsaYlxRe5ggE8D6G6UWPJ04Z6rLGd6xrMdwXKJwR4rb7eZnG33/b0KaVEb26Mg7XbnQZlqV6+HzI2XlPa/DUwqgsn8sUePUUMAqNtiQM41JkD8pdFSpnAAAQAElEQVRzCvU5LpaKnAhPWnhGBqur696ES0zyQlvbobBgyLRyeo8oL3+3QpEPzxgeWXD4xvlG+ycZXeku5CAS2X+uwX7po4KDH8Jqhe3eN9rNr149wDt2DbBhIE7K+O3JG2MwxrSvX+lLpDk3lOuaU6rh6SWPh8/WiWo1bl6b5INbslw3nKE/HceCT2TsHCSbTZfHZ1o8crZIM0rQIS9XS6SlMCG1MutyDu9cl+P6AYfV9pvzkrmVXsBoAnq8iNUZWNWZYHuPy4YsrOuErliZp09PMTM1xzs35Phb2zv4rcvSXLvOYcuqBNsGE4wKWI/UQ/7i8BL/Tl7ktyZrnKtGlGRA+DLSw7CJS0in4s03Dab51d05tndHnBhr8NB4nseUm52QjmyJllEUYYHx+cJzh6We63oC5ATdcZebZIT8na0Z/lcZLL+2uYPteZeU6+BIp3ie0w5tO9ojVIzuG2N74AceqoIjXegoX9ydkI7syUm/xTlbCfQe0p0OZUTFODXRZLJk2vv9Azt6lTedV1n/LV/d7sGIvMcNyhU2FJLYe6qI/VZnGNEWkCAIcHzTtr5GumOsG44xJovwzIl5NgrA3nZNEu09F7fSPPfOKzqMrBvPtCi2XJ4Y8/ja01WFPpvcsCPGOy6LsTJjsIxgADtP+84rPBzjUqq47D1e58JMjdUrsqwfyZHRZG1fvJrOvjemwbZd2QfbJGALMxn2nQxQuF/q53uVli+WKfCqKOBIETvyGhYrLeqNFn0Kw3UIJRwDvl6Kik4M93W3DVBUDwzGmPbvbI/Pl/kPj0/wT+46zz//9gy/+91ZPvv0DBPzVZIxD0f1EHfat7L6/urpIn9ycI4vS9F/6dgSTx86x4BymSPyQFwZkLz6o92igeFUwefbR+b4ztEFjT/PqlyD27b0sbMvQ0bGtbE6RSAaCETPVg0PnC/zuKIvs4rC2C/5tcpFTKtO1oHW3AIjAsIbhzK8d+dKRpX6aRWL9HSlFPnxcGkRyqCOeSGbJNe5RKTcasjq7gQDChev6YgTKmR876FTLFaaZMKAvqjCTevz3Lmhl+2DSRSnZo8M8k8+OcPvqXxlLGSpkcA4SRkeLhbEPddhZVbgtirHJuX3TpdqfHn/JPefLzIbmjYw8txhjHnu6sVvRpQB6zRkYg5Z6Z+UwND7gXVf3O6VXJv2/g7lEuSTCeYqUJLB0RmPoymzVKoyVmzQEJDzGhzOa9DHW66LlOtz1boMqwZ7ODnjKL7v02j6bVfcGG2uJ/GShRQ5hshNUCkasrEU29blGelscKmHHzpcKMe4/1jId/aUCGQdv+OKDDetMwwov2jE0Jfad1OMe2SiyVOny3SJqa/eEGdY1mfceGIoF7QuLvHIeaKX+uuRxfqMQtHjCyFBeImdLTf7G08BI3AUuzInZZZMuqzuStMTlypS9KNORF25snzSk4EaiW1jWCCRcOK4LsNdGa5c3cNwTx6SKXKKBN2xsZt3bOkX6LkCEWOrEkpBLhTKfH3fOJ99ZoxvHC1yl4BsfmGRTnlMccmib+KXvBcWwPdM17jv+CyTxTI3bhlSzm49VwxmyMoIdttrNCxJjzyj/OlnDk3wrbMlJkhj0nmyqSQdcpdTqrd5JMuW4RQdxidjAtbm42zqy0vJO/JIyzw6VsYdWcWFMM3xIhwreXzrVBWbFxwPsyRyXXSlY3hykRMCo4TjsLqzi13r+uRRhQzlkwJbI8/NJ3IynChG3DNW4NNPXeDR2TKnawFVHCJRL9B8s6bJDfKsf2lXH1t64pydqHPvkSJHZ7U7em69R2PMj6SdMQZHc7HFmB9dn1d4DKQdumXgjC34zBQDehMJVuTTJDIZJmuh+Cd6hT398GrOD3/80/nUFRsM52HX+jRxJYSfPV1lthIRauMti7TEoA3XYWzJ8PTJmpgvS6ojRrko681vSPgCQgFZpH4CCdpLqRTau2L5SAXVi4hk2VXlkR6ZDvjiIxUe3LvEQKfDzyi/eO36ljY3IqZ/jue+tKsf9UnzlRagpdzB+aWQp89VMTGXqzenWNsXEpOwoTrGiDHNpTOMkdJaOxCxc13I3FKNY5M+ZVn3oe4Hcrl1/qiZLj9fpsD3KBCJJ6XHmVa+0XpCfVnIx8CTIsVx6UzGSEqKjGQrMmomj9C+O+LjkYzLr2zO8JHtOVakSrxNebJf3Z7npuEkmcAH9Y3aOOqrM5Nmx6p+MrE4s4UWbiLDh27cwYa+DK76ChRt4dUckvlQY9hv2D5+rsTdByaZKVRZ1+Fyp2KcVw5mySsHZj20UP0uSeafEPh8/sg03zk+x/ELS1QFpFG5pLnWuHpDF305l6BSY/1QD/mODOcrIXsulJlueOybpw2Cn35mik89Os4n7j0qMF7ga0cKfOs8fP1UwFcOzouOPolkiv50kmu2r5UXW6FUrMuoiLjr209xVl6fK5p0p11u3jLASN6jXKlTjGI8KID/2tEZzpZChCs4qmdLzg3YqQjbz2/vYrM2aGqpyaH5gCnf4FsCi36h3q0REkkBhFFAIE+8XaTvNDiqomK+V0SS1+TMetCbibFQazFVair9FLJ1ZSd9XTmWwjhlzdHqcilfcVH0g8d8BXedV1DnLV/FmBc2yBhdEydFjN0rPFZ1tTgz02L/hUjMYcCEOPLoKq0Yjx2qybOM2Loty8ZtKc7PNTm1kNZmqxq05dDKoi6/d0a6EYY+gUA0aNUIJFDzyks8cg4+/0SVqfkW12/O8cErsmzrhrQTw9jium2B/V5HP+oi0vjqO9BYcxKoJ060uDBt2K7E984VcYVT4ziuLa7ma7D/flSXL/c8Mo6s3IjL++N0J2OilZiyhtbWIBAwv1y75fvLFPiBFDAxKi3DZNUhn0vT7TntL4VEuMxLQ+eokdc9R1wbWhNTIGltO9ePSInfVjh17lyZ5sbhHJWlGS4sLkmGXIyUptOWXwfHMfQLHD+8tZOfu3yQjqhIVv3u6PRQRBXXgaQxGPPS8gPn+9xNiRxKc7FntsVXjxU5veizZeUQv3D5KNeuSJGOgys5jrS+osrBkjy08ZAnZ7M0wx55hBluGU1z/eo0YaVIQvphS1+ajOSY0OP4Ivz5/iL/9vFFPvnsPPeeLnFhyQfPk56o06nw8yrlHFM0casFwuIcpl7CiQfsnW/y+cPz/NWZKn+8d459MpbdZJw7bt3B8Ko8Z8/OsKPX42O7EtzcF7Eul8TRmPtnk3z6yQX+6MFxHphuaqWuaJLAOB4Z0dD+l1I3bUySThvukRPxp/sX2usOVdMQYtrwE7Vfdav9HrXBsaVnYIx5SeESDmNe2kfcgaG8ixc3MiICmrK0VnV42t8KxydqjBd0L7AD6UX8gmZlP73a4rzaBj8t9SPlBGzcfudoloyY7cjJJSYUbqjL6jAKuRw96fPkvgLdCYePXJfg3Ze5NJQ4/8ZeqDYNOGIiSYsnBnoxTSK1jSJXQmIIlXw+rTzgZx+v8dlvFpCByB1XZnn7zhSrOhxBtKumjsolnPJuI1mpZRwOjrU4fHSa4WydKzam6MxGRG2muIR+f0CTKDC6G7FiOMHoaJL5Up3JxYBW6GKiQMyvx8vnMgVeBQUqzZaApknai9MnOUnLNQzFZuMCjZm5eUJ5XYTqUMamUYhUV/gSlZr4PYrF6cbnF7fm2N2bUD8GNce4dZBc8NzhGsOqrMudm7u4TaHXFfI67T372MqHLfb6lRTriShVyJH5Bt89eIELs8oRdiW4ZnWOHX0uOaeF7S/SmEWVPYWQrx1dYt/5AoWlsozxOts29LDBfoO1K0aUUM5ypshob5prNvfTEADunS6xZ6bCnGiTE+DtHkjz/k09/PZ1I/wfb1/PP37XRv7xnWv5+zcN8fdvXcHv3LaK//nWUW5TXrEvEVCUVzo2UyPK9TMuFH/mTIFZ13C0UGvL7HUre9giffYzO4f427evY01HyJLANezt56kl+OqZGqeqhpYI4ghwXN+nx2tx42g3168fZG6xxANnGhwohVQl98hTLKjuGWHqCem5sVKMmjxeB49Ihk6E4fU4XHVqowsZrWW+1qTU8OU9BsSDCq1GE/sXc+pW/zlimEiVbdHbqz3V+tU2eevXD7V1iGm8qMGGAZeV3VnOTZTZc6ogmHSZrwY8eHiOxWrEu3ck2NoLOwZhrfICZ2U1njq/QCiCRwINE4YvIYixDCFwnGm43K+wx589VOGhwwtsHjX85tty3LguQYcX0vYu29LPjzhe5nFk8AOXUzMBT56qEEuluWZLF6M9Bk+gaayp/TJNX+1tV1akkXXb2eGzdk1cxkHAWeU3Wxo/igJ1J2LodflcpsArpUBL/BlT3qgnm5LEGCIBSiggTCeTdHd14ljFZtSb6oWuz5TY7EF5Q5+Qcv6D41LQLZeGDNMr142wu7+LuJA1bHmE0QsqzTaPqd8uyfqqfJIV/b0yWu1zjSeWjSK9aIhXcqobRZbghLzBUwKC/p487909yB0bcwzZL9K5tpeIug+Hppf49pEZDiki1WiFDMQjVudCpqfnuOvp89IvPjvWDLBYj/iGdMNfPjbBl5+8wMJClZ1dHr91RTf/6LYB/tebevkfr8zzwfUpbh+Jc2OvwxW5gOu7jbw/l1sHY7xjRZJf1Rx+e2cX/+DaEf725izvH4KVCcO+c0U+fd85PnPPecbq/RQFXKbeZH0uRp8jQBFdR3KGjpjBJPM8emKBT++f5Fy1RehERNqDmGR/VQLetirJTWs7aUaGJ+Z9Hp2LOFSJ8aXTFf7Tswv8O6Hrf987y965muo4Mpo9S5DXpTiaQ1fSIas1zllwFM0zMYehjiQpect1E1KXbrVRLfMq9vj7J+t8/4236udAaBVKgUdBi0hufajcQNgKiGQBhQrHRNb6tN8iUZ4Mq9AlWJFx6JQ1ecWWDhHV4+iZFhOyih4/43NUFtjKFTGu25zEjYV0uRG3Ks8xkG7wwFiNGYUyjYhlmUUD6gxVAglnXczf4J59Pl98SFbjQoUPXdvPx27vZHNvQEKbhsZ1ZCmGxvagTl7hGWmNgR/g+y2N4yvmDnvGAoWnAjavS7JZXl0qRlvZoDHsFa/FYaRM1E/Midjcaeh0HcZmQsoKi0W4RBpRj5fPZQq8IgqIjRmv+lwoVGTp16VIxdNq6UvpdadSjHTkiEs+HSlng8O87j800+CvDs1z15EF/usDZ/hX3z3Fp/bMUFOkJx2iPhAfJvQifpRCbGqQukpL3s2iPIsjJ89j5JUmpeyt0jPGYA8LkLZYYG7ZdhEEMnh96RKrXENFmPyoif3v6Y4JGJ+ekrelyNFwJmSbAK/X1eA6Wy0HayyeV1j4vvEyB2dKklGHnnSKa9f38MHrV3Pd1qG2YfnYyQWmKuAnutk/43Ngaol+JdI+esUof/+GEX5te5Y7Rzx2CgiHTJ281pCSp+xKt2F1m+bW1ByFu5K8UOHRUOFmn9EcXKt2H9+Z4zd29/P2MdGVgAAAEABJREFU1d2sGxigEiW5/+Q03zlRZ48AbU/B59FDM6xfkeXKVT2scGp0OWUS6SR7lVd8TKA+J7n2ZVS0jKcdgLVZh7cpHLy6A+U4q3zj9BL//uEJPvnEDE+cr3OqCEeW6kzVWwQyUIxmZoul8Wtd7G8au2MR/ckI+zvT+XpIOuZymQyOga40i34c+6WuSHSyOja6xAlYPrnEpm+uZpIljAAxkjtdFKPafMa8BKcsMGxEFUK9WyJFgSNB0rbZDXQS2njDmiGHrevyzFXifPnpJg8dMqDE7pVbcvR0ONgcpKfGa7sd1vWEHJ9Py2Pz8WOigRPSBmQxQ0VCc3jK5TOP+TzwTJGRngy/eEsPd271sH9QGYGzEcO5tmjkuHKNbQVgDMa8UNTrDz41ByNFgXFYqjk8c6rFsfMBK3uz7BYwdqbBuB7GiWPE3Lxmh0EWAo5xGUwaBjIuCxVDsW40lqtRjMry+cMosPzsBQpEEtY58c5CpSFZDEmKn0NxbE3yUatWSQjU5MyIt8RX4rlF1V1UKP+KlVl++8oB/tEta9jdn+TEuQuMzTdps7oHjmcwJmKhEfHtkyX+5HCNz513+IsjLQ7NBfTnUyTUn+VYx6iu43xvUkZXjsZ1ZEwbGaAolx9Jl0QCzEAG7YKGOShEOzG+ICCLcePmQdZ2JZUaMTj6FzkewhSemSqzZxoK5Ki1fFzJ65Dye6lWk6Gkw461K6iQ4ZFzVcZmS/TFDT9/1Sr+59tH+JlNSbblQ/KaWzPwmJaCOSFFf6TqcbTisVfAdu90yBdOVfnDJ2f584NlHpk2FBTBqrsui3q/IKO9Hhp29MT4ZYHk/3B1J7evhZQp8PSFKp98ssCXD1fJjg7QoZzs9PQ0V2/v5YqRHN0iZFMe5HePLnJwNlTaxOAGAY7MjiQho52uPN4OujqyLDoZDi6hMdOkEh2iq6FHm9abTODJiI5UP1I7Xo/DRHSKbis6ErjSodVAMwwR3/iUFhc4fL6MnPCLoxvtrC2XMI8XuOMSGr+pmsiSkqRRVUjz6ZNN/svXFvmDry7wFeX7js8mKItxWgIX8TxEL112ZxJ2bc7hpCPuemKeYwqirx3Kc8X6JElPDK6NDjHE47BzNE7KSXJ0ssWswq4uLRrqe0oe53f3V/nEdxZ47HjE5jUZ3n9dkl0rPXIxByuMiIFRP1zCoakjOcPuc1Ogf0wC+MSpJjEJ8g0KuazpMrgKJ/A6Hkb9JzMO3V0pyhL8pYYGM5HmFOli+VymwCujQEAkPwiSiQRZCVXMddApKQNfBq4E9HsdhbpaLDfE2z6bepNcrvze+9cm+JUrV3DHNRtxvUA1XjjDMGDJj7A/f/ijh8/zu988yZf2TNAwSYb78xjnhbovuRILG4Ej0iMNgWYTj0C6xMEhCD3OSdseODWFUy+zvSfG+s4E6XgMC562n5oxHF6s88jJRU6PV3ECQ7/Cl7GgRqPVIpnNMFvyBYj6LLkpFGrknRp3rEvzgQ0pLu+CLjegISGfaMXYMy8QVM7y95+a5veenOdf3jPOP73rFP/5mXn+ZM8if7mvzBeONvmrkw2+JLftE4eW+Cf3neVfPXCapyaKNLSOPjfk1uEYvyNv9O/dtJ6BvMv5eZ8z8yV5eHVOjdd4z0gvbx/SWtwqzWSDivKMJycb3H9oAfv/JkZOQFMyLqeZJXngk7Pz7D14lhOnFmjU6rh+kXijRG9U45qhNOu6PRxj98THaJ8tbV7r4qhDqVTyySRGxkxNRpblG19AXqvVmJYHu6gEcWD1vN1TGThq8qpPO86rbvSmbBBJpIxhphTw2KFFTioMc67g8p0Ddf78/iJPH69SbIRE1gV0Wlgg5bnDbuYKCd1IX0QokAtqDYFlhkGFNTwJiXgDu92uG7FxRZxVgwnOztU5fLZJueZxZNrnz+8e4wuPiWFkyXzkxjgfvSnJpp5ASeKWwh6+hN9oNCMFoInq6lWfzzXTCliSkJ2cEjOLcS8XgG9V3jQugY54PbczwphQCg16uuPKK4QUmppNFGJeJyF41TRabvCWoICvWQbi13QqQyYRE/AZQnmNlo2ymQzmRQgmHc9s2eeh40v84aMzfOJ4k8+NVTgwXyfXmSGbiau3F07btCNluG5TLz975SAfv66PD+/I8bYNeUbz3gsVv+9KmERd+uO0clj3npvhsYkleUUhNhvTlGcyUWoyVwlYO9TL9eu6GE4bYo7BlcEbARNFn6fH6oxVY6TzedZkXa6Ud7ttJKMQX02AVOS8FPa5WkBDaZ1tgxk+eNkw797cydq0g8WTybrhSXm4nztd50+PFvn2mTInFuFYPeRwpc54uUUQJiXlhnQ2TbFUZmpKFbw4i02Hw7NNDkkvlJp1gXYIMpw9YK1A+sObcrx/c5yEt8hJhX2f2l/ET3vENLanqpcNZLhlKEdzvkAtyPL0nM/d01V5h4Znl+C75+p86ZkZ9hxbIhVPMpD2WdsTcZPo+vFru/l7N/Ty/i2diiw5GjEkUkRNF6/baQR62YRHTp5q1NZBkEkl2n+SrxY6FOqBlh9hxFTmEmfhXGK7N10zY4yAxzArd2ZytsH20YDfvDPBB69PY2Pnn32iwb0HmvL2Qvl6AaHyCJFi+ZFs2Ehx/KxW1CUgTMjydJ0KvdlAwNYU00Z64uJFMbyWIevE2DXigtzQBw9V+ZQ80z/4qyWePVxm86o4v3xHjnftiDOYiYhL4mI2zOmpvgEjYTJGF7yyI5LF83xBAhXK7V2QoDw76TM212RLV8gVK43CI1xkAjtVXodDU3akzFwTUy7IpVMetiMGLEtYQ18spDDO6zDqcpc/JRR4noeff7d/wWRpsUmtQDsH58v0dMTrjahBRjKi83sr123yqSSXjfZKETo8La/oz59d4L88Os6jJ5eIyXv7XmVd+FKaY+WQpwUsgfJf793Ywd+9po+PXTbIcMKVnKjSDzjtOLPlJl9+dpr/995xvrR/hiMKUZ6WzJ9QhOjofMRSLaLDq9PltQRQSIdE+Go41oh4cLLOXhnJgTyZjX1w3do0WS/AiXsM9nVxfC7i8XHl6RseA7GQt0tXvH1VkhElTO1vhu+bCPj9vUX+8Okl7jpW5MhsiymNW5XX2iyV2Nab4Rd2DfF3r+rhH96+gvdu75Rn2mR0JElCq+rNpti6up8V/Sl5eg4l6YumMbjynjw/Ii+9Zj3E37phkE19humFMk+fKPCtozPKSUYMd2TIyQjIKDTtpuospFy+cqLI7z08yT/99jh/9NAkk4WAX7h6Bf/othH+z1tH+Mjlq9jRl+Xm4Rg7u6AnDjHpCc+mdYw+aF68DkeoNUXquz/h0JGGOUWxGoFPdyygM2lVc52Zpq/wtUtkokuegXPJLd9sDaXAIzGDtTQDCUivLLf1PYbbNiT50FUdDMvd//aBWb59qMJc2SNUyMTWC9UgMg4L9agNnD0rO/CUV5uaaQr/4kR6LtnVVoQgjzM0LVaIEbq1+Y/ed4E/+dODmMY8H3r7Wn7p7X3sHDJIBkUdF8cCo2PAOCpGbyrGcCmH3eKazNiTsg6PTzToTClkuyrPUGdMc4tU4BK75kcdtl+jNTi4+ueQTUBMn2uygjUlNb+0Nanh8vk3kAJ1Mc38UkkGZ0DSNRh5GXojlCLzuMjLz5Ml7kRcMxDjV7fm+Z2r+/idyzr5n3b28P4N3WzOO2RU0Rj1oYJKVXL99FiJu49MsFdAar+wkVL/eadJXMaleXF9XT9/SropyeA9V4bJoIOxqIunFw3fnfH5poD2wGydob4sV67vYSTnkIx8rPfSUIrj5EyZvRcWWIgipVhCpDXIZmMKp5a5cH6Meq1C4MVYWqyQD+rcur6LG9bk6UsYoshwYr7Fd+UZP6ac4LliQIcTcFk3XNPvcHlPyEc3ZPjtK3r4xV2dXDkUMZiKGJaO6jI+HTEYzruszBpG4gFXb1hNM5HnqOKgR4ohOkHEdVyHThnpt6zI8HOXD7K612NWoeLZVp5D0w1OKf+Z6vDYvqqfQenOrOOQSHYRdHQz3/Dp60jyjh1DvHddnmt6Y6zw5J3NVjg1Po/eCHHR1mHsP+kGY/RZ+/E8fV/Td/XvqO+01pV0Iu1bQFORh5Sus6JpKh0n1PxbqhdpZu2JvWgCr/TSeaUV30r1RDeSjmu3i3wy5MqV8IGrM/R1edy/d57HjjSoVBxZfxJFueShrk5cKHO+UCYvb6wzn+DYWJHJckSgDRALEwpwW+p4Se76sWOL7H34GNNn5lm9eiW/+eH1vP2qBCsyTZJh43UhVSAhulCEPeeaCuUGbBp2WDfkEvMQdmuemlv0uoz81zvNZVziDlSrIc3QoJPlY5kCr5QCskNx4i69Mux6pcyk31+2aSCmXqg2CZS363d9dnaGvG9dkg9u6eGOtV30eqrwotaNyGFKHqCfyFKWT3WmEjHvu5JjF1fK07yo7osv7f24mLq3M042GSll4PPUuRLfkEH9tWfHOTa5SFU5raImVPChEUXUMMwLUE8uNBkrNFgsFqlVSpQXCozPLLFiqIfbrliPo3DfzNIiXfE6Vw3HuWbAE7hFSGSZqEimL1Q4Ww6oC2hzmsjtqzv4jcv7+e1rh/nbV/UpLNzH2pxHodLkiHKGdx+exVGKZ01vB7Wmy6GlkKfGqjx5ap69Z4qKkE3zXx84xx8/NcaBpQYVRccCx2g8Q48JuHWVQrryQlcrh3tqrsqDylnWsxnJcSDALOOHMemYGNNzPpNLVQbz8G65hm9fl2Io6cmoCSnKKz87U+ToXMjDp2vMSBcYjcEbcDgaw8FIBzmkZHQ05Rk3A7D7151L0pnP4ckQcEC1jF5UePWHbf/qW71JW5jouYnp3SjeHgpQfOMi7GPDgMMvXNvH6v5unjhe5/DpIlWFQ9DzZiPkxMl5ETvJ+oE4u5SvKDYcjig2X1U/geCnIcY9da7BX339OP/2Pz7DmPIe264YZnR7EmPC9je0JHs4UfK5Sfz4b1qGjLGIUIJYrEeaT4uzsy59vVkBI2RiDRyNbZnyYt0ff8xX0kPKKjRxTrVhEOk0x1fSarnOMgUuUqDajMQ3Af3dMXokLq44yPKvIpLi9Yt1nn+1ee1Pnq3zqbEG35wNeGAhYH8t5HSphbQ5ilw+X7X9LluXSEyZjSUFVD4PHJ7imYkyi76H78Y0UrvaX3uxer0/7fL2zd186IpBrluTI4vPkgBAIaR2nu2YvMfP7ZvjS8cr7FkyHFBo+PELJfYr3FgIE3Ql0ly/dQXvumYl+VSMmZk6DXmCJQGgcV02rchz9aocK+T5RWGEmvKwvNJDcy1Czc3SYnt/gt39MTYodbFatBn0QqYrPt89vchfPDXFJ54q8dSCz0IYKnwaMK5c5+OnypyvQ3y4h6gjwWKY5ZnpgH0lT2HoAufLdQqtABsCdqQTu03I9SMptne2aNSWBNAt9gpc7Z9ju2VbBx+8ppdbN2XpE5gvlBsMKHB87QUAABAASURBVFa5fShJp9cicER2eeKJpENfXydlk+HRUwtMCIStnuKNOLQGo+IZI53tykOP5LGDZxw6BN7lUpHpmSWqdZ9I9y51Ss6lNnyztQtCI2BySOIgj5pqlEAsRyRrz5PkpYDNgw7v3JEmFlb54oEKT55tUZbldUSMfmwxTrfCoHduSfL2rREdyTjPnIhzetrhnATyq/dM8C/+9V7+5E+mZTn5fPADg/zKz4/S4cK+sRhlgZf2CiElr8WhKRMob9CSJ1rUJj89FrJvAoY7Xa5b7TLcEce4Ko6Haxw8jFZueCOOeCwilYjaFrn9776M1UhvxMDLY/xUUKAgo3RpyUcBCDzXEMnbK2tlYyVXOcimPlvu1w2dNoc4ISB8dqrBd875fO6EDNTjDf58zwJPztcsPqrWC6frGK5bl23/fGFjf8RiqcypiSWKSgGY8IV+X2hx8cpKTt5zuKYnwd/akud3tmf5R1fl+RfvXMX/cvtKfvnaXu7cOaCUS5LHplv86ZEa//qxIr+vHOF3TywxN99gZcrj1tEkVw4myKXiPD5V45vnm4wXYCCV4LrhLOuzjkDK5eBixJfPNPjK6QbjAs/hjOGWFR7vXJtgTT6iJr11UMB6lwzyLz6zyGTBJZSXdLJU5fh0jYdO1ThWMBSqFRkITag1yJgUju8Rc1P09w7S3dXH3Sfq/PunIz59rMG5SkDTaUlfhKxOGn5hWzdru1wmijWK1RY7Bcon5cUuzS+yVs7EsCJo2XiCuMngNw1GesZViRmPYa31upUpRjJBG3gn6iFNAZbNK9v/2cgWe32Ruq/xq4kEelqH50vn+8wWW9g/oRn5Ed1xjaW9nliEZgvxkqMbl3ZeestLG+/1ayWCGZWkEn6xmEOjCYHMHEeQYRcpY0kAErJ+xOVKJbOLJZ8HDiyxdzZk73gDP/DozUUMdnus7HMYHDCcnytw1+MFfu+/H+P//aMnOCrrraO/k1/56EY+9N617Fwbo1fMPltqcqEQienjGIOKeUnhEg5D1J5vGMDpmYh9pyqYoMW2lXFGelwxuO3UoIF0mnbhDTocA65rZ2g0osHodflcpsArpYAik6rq4LmOeMfgSOG2rCdkXUdFSXjR0ZV0+Z8u6+Hv7+7ib22M8TEZhld3IgO3wny5opovcJ+96pUA3tqf5bd39/Mvb1vFP7p9Mx/cMsyKZAxHBrStw3OHMQZjXlQwxPTZgrYyMAIAh96UI+/EsE5u3S8qtPh3r+3nXWvS9FGmXi9gI0stKWO/XqNh/HaotRkYFKQkFbUYX6hweGyBuF9nKIPqOBxaDPnK0SXuPzGPLwW+TQbvnavivE9gtW04hf0/Ih86V+Wo2nXQYtdQSmCVor9D710x+rp7qRWK7FzZwdUjSXav6cGGE5fkYdqvk3fII08mYlQVql1YaHFmqsrjRxZ4dqJFMfRkULjEJMQre7LcuW012wcE+kEc348zv1hgfK7CQtmn3moK9OeYXapwYbFOI3REIVQMLpDCJxHVKVSqzFWabe9NtzHGtIu9fj1KpE4j6UcNgw2fRjiEAmajNcU9QyqVJJHK4Hp2lkYAadTi1Z/Oq2/yZm0RiFw+SYVG4gmHclGbJQtVuwQCzfa7qJpXPuGqzUlu2NVFoenwjSfrPHGoiWdirB9KkEmgfGXA5rVZjN/kK589wje/dl65vX6uumoFv/ZrG/jAO9YwlDdIXtiwKkFJSHxK1mRJoVdBJK/JobmGEuaZosO+c3UWlpps6PPYNgQd8RAt9pI3/cedn3gQ13GwzKhp/rjd/bS3X17f91HAqqpAVl+z5UupXeQgq+w8z8NxrUJ7oYEr2V0ZD1iXCtjVCTcKKG5amWOkN0MrVCuJwgu1wTfSA8pN5hIN+lNV5ASyRgZs0lrH7Yp29PbFD32JjHSIgOTpqYBPPTHLd/fNgry2azojfmZdmg/t6OOmjX30d2bI5LKguR+bKvLlvbN85UiBWT9GZ3eXZNSnI224clUXA9k455dqyg9W2D9WpiJQuXJFjA/u6mb3cAb7Tdejs1WeGCtyZLpIJp1g22COK0czJKT0G77DhsFu1nWlWat87cYOuGw4zbyM+AsXpmk1a0xPLbCwUKRWran/Mtl0izVr0+Q0/v5ChTOFJr6gzUiB5GOG3YNx+pMhx85O8+y5Mju2DlH2k9z/5AVOnL1AIpOi4bicmy+x2Ai+RzNXSqAvm2TVQBdePN3WpeVGS+uNpGpNu3yv8utxISPKeqbWQw2CEPudkMgCpDGE+uxofj/usM6P28Gbpb1oog0JSClckFNZKtRZlOVkjVEjRjCuNg2v/W9QpuFN25KMDqU5eLTM2XMRcdVZO5DEE1FLymlUCzXmTk9ROl8jl81w/XWr+K1f3cR7bkmTdh3UHQknZOPKDB1Klh9TzH5CFqGMqzaD2I2z5dXQJ1Jlm4vACn0UURJ4H5kMsP9ryIruBJePpiVgRqwd4GjBxnH4SRwG/dP4FqE1zZ/EFJbHfAtTIFS6IBFzSSU8XPGRlU9XoJhJOsTF08JDsVYoMYioSaCeVdrjvskm+4suF9q/K24wW64x2JMRJ1qpeYEYnnGJydA1JAjDpMKTDmXJU8uB0BFwSs5fqP3yV8Y+UrumAKGopGGlVFJ/Vu4NWQJWywhfm/VIew5OKi6AiBOYFKdKIXcdn+eLz0yz51QRR9GeK4aTbO9VHQImlf+ruR4prX9lR4ydI3FysRZHp0p869As3zxdo5RIMLqqB+vdleoBC82I6XooI3mWk+cW8KqL3Ly5n5wMgXgsLmASaGndO1Z34hcWqRbrBEGdvr4Uq1b0UylFnD5fVQQqZKwQstiK5AXKqtA+DKRh9aD83EScI7MlElGNNb051vd3ce221WxdP0xKBsCkwq6z1QCNhM2imDAkrvGzMkSqNfU9uaDwZk3PZbDYCq+QzlzCYXWOLa52PyMPWSxDS2Foy1dGe1arN2jKsbGAieZh2gz16gcSy7z6Rm/GFo6Yw4gQnamQLbKGyjUjayei7gcY8YFxXNyYg+MYAZvLcDbGVRtCOlJipmpRoOOrhJQrIXfvrfHHnzrF6RM+qdW9ZHdkueaObrasc0mJKWwfRkzpiskHlSu4dtRloeSy91QVGU8SIgm26kXaQVt4hYetG6hdqLhTvRlyRHmWB49WiHsRNytXun4API1p3AR2PeYV9vvaVzO0bDwIXxS3s7DltR9lucefTgqEkU93Z5K+vCd+jtryKXOPLHVBGlJ54icrB8CUwOmr5yp88myN/3a8wh8dnucPD00SSSlvUsgT01KtF07jINkAp33hcUIpj30XJOOSKYMUAa/sCFRtTpGnU8p3xrJpdq7uaodW2+CNS1P9LTR8qkGTtCI5WwVE79vayc9c1sG1o3kBR0RTc1jZ24P9LWCncnRFIbQFmLl6k4JCrlONkMcmGtw73uRI3WWCNHvHi3zxqfM8Ldk/VY/zwEzAHx2q863zdcZbMR4fCxV2jbNKnuOAwPnkbAW/UWOwq4NhR3TNxNk4GGN1b0RPSnTQQuxPSKoKl25f08WkjI3vyDM91YCWE6dHNNmWd9k2kietPvqlW35re4J/cWOav7Mjz9V9MFta4phA/0zZUI1ATTACo4zWvUme/JrBDCUvzZybRdks0P5Gigyo5utzOlqX68qQMtLZDmkZWfbbw4H0bVLgmEpniGXDNh8YaSgu8dAwl9jyTdYskksdRa48Q8NQT5y4vMcFhRDqLe2VeelkjXY3JqLlvSRdqSxxMcSMYuazrZCzE02+/FcTnDhZYPNlvVx100pWrx/lxIUG89UYOC4vPlz1s7ovQX+H4cJ8VbnHi0+N0ShWwFUu3vnRr8ZW0YtlsPOy8J4905QF6LJ7TYpV3SGu0WJsnZ9wsUwYRRHGcXCMJvwTns/y8G8tCqQVqsvlpMA89yIQ6jXSElx9boOaru1p77VaLXb0ws+v66HTxLnn5BzGGN61ZhW9iSSBoji8zGG/PblQrbNUreKHkTwe72Vq/vXbdmz7x70tCGbTKXKpBI5k/fmadXlf9o8CNGR8Z2KGq0ez3LE2xeVdDnesy3DTpl4GOtN0Zzw6UjFlDg0LAvoAl56kx8auHCMpl1C5ysAx2MhWYalIU4BLEOP0VJ0Hz5b40vFZ9k0tMr5UwxcgeOkm9rfW52frxLX+4sIMsVhTAOFzYHyewe4Yd2zpZSjmYuTxjnQnpeNCrb/ETKmuXGKDw6dnOTlVoRlqXOmU7gz45SJn5JV+9/AUp4WAs4EnL7OBjaJFrSRLSwEXZsvKS0ZgLupUI4rk4jHynivvtMpSsUogOhvjYPdR1XgjjljMw4bkNTPpy1BzsMBocERXq6detG28msN5NZXfzHUjTJv57V9uGelPkBFTTs+VKVTlxbUnHrVf7Usk5z90QibmajixJOl8nDPTjYu/fzSGodVphkY76VfCe9vVnfQMdHD8Qp2D55tiTNd28b2iUelRPmTDSALlrDk2Gcp79LUfkWb0vWqv+CJSy7lai2cVpj0zXWf9cIxdownScUezfuXC/YoHvISKvqzmUELguUYMyPKxTIFXRYFAXsfCwhKlcg0LYFZQIvVgoyKOwE52l70lSYiUO2vo3cVNRCQSIQPdPQyuGCRKS4qt8pMnpKYvOcWeUpDgOg4bJbu71q2Q/EhuddLumR95WKVq/3B4sVLHbzZIxxxi4neeO2y4c64SYNw4eYFdd9alUvc5ek7rqjbIxCHmV8l7gcaOGC/WuO/oLCfnmsS0wOtHM/zGDSP87I5+eiXZxw9dYGG+ohRNJxtGBxkc6KaonNCCvMyaD3UBViRwHep06e1JM6YwbK0eqW4vO9YMsHW4gwvSd/0C3GE5BvW5KgsLdRLKhQ51xxlYkWVsoQyJNF7HAOeLAQV1bGRwdCUcVvWmwPiU3SRj6vfR8Sp3a77TC1XijkugUGmpUVfEyOo2wDjaF0NOeqlL66+JToVSFQuOVocJPnk9D8svtn/7bnOOfiAi6UYyGcdxjIa3s9BTo2udemTPV1WcV1X7TVy5TQPjYIyhJxejtyvG7FKdmUJAU7H1SFtpGd6WkFDhkIjTszUxi8f6lTH6unp59hiE8RjvfecKtm4cYGyszhNPFZiabTJfirFfYVNFMbDAYEOfYdsrjEiYgPWDMeU7k5yY9JUPsSOEsp7A0b8fRjbbR3tO6ste12SRnpxtcfhCkz6ZdNdviDOQsxDsaNbuD+vqdXtm5/fi0hQwtmQBp11X+Z0IDMvHMgVeMQX8Zos5eUnlcgObI7INjQDDiJXsNUI3e2l5rlyr8/WjZT57sszTAoSm0h7nxgo8cG6OWYGsK3lvt3nuxf5pulMLTc4rnFqXQm8KYIq1Jr7vC4IaqmV71tuPOMXiyCkE6RSrOwIp31D9yQLH/l6woDUsCAzsGkrKI47JMl70Xfr7+4klM0wsVWkITPoyDik34vx8iUMTBc5NlnBf29SVAAAQAElEQVSUD1vTbVgpo3ooFrBlOMuGoU52re5nvTy/XlNkVabOuh6XXoFPAuj0DOs6E1y9ppvRbo9CtcnB8QpRIkVBIG2BuSOb1/RczsjLm6l7zLcMxyeW8FIpVq8bZXqhxLNHZxgTbeb0bEH5zJa8R+E6u1d3MTyYIqHxZhca8nRd1gh0N43m2LQyx1qllwKpn3oQSpMGKhGeBN+2tYZBqP1bUF604otaIl6oEum5pv7an5G6tPpS+yFWkT4OcSI0mqGm+742LtA8dKmbesClHc6lNXvztTJS0MZzMVLYNtG/aWVS+UbDKcXsy4rta8u+N2mDy1LVUajClTUI79qR4vadGULF7M9NNtg46PGBW/PccE0HkcIcZ08XmCu6HJ90ePRUgC9Ba/+fiqJ+pC2JeXHlAFzW9se4IGvt0Aw0xByhkvH8kMMK/4uLr/7s/+5xYMyhGSbZvTbN5n6PmOOQkEUtvv0hvb1xj+SMK/fg0Z1wSbp2XGNflssyBV4RBaxRle7oVCgsgzEy/Ewo5RYRNJq0lKvSHfXjYPSvT/kw+1dlrurwuHEgxs0yZHd1S4kLiKrNSAZjpLoXT3tl83ifO7TAk5M15Byxt9jiO6emmde7uVjtFb0aY4h5DtYJCaRsMY7aRZpRKNmGRWnlumS8JUCYXWxh/wuqe08UGZuvcWTeZ++sL/0T0hWn7V0NdWXZOdrPZfLgLBjWnST3nanxVwdmGVe4c8twkquHDO9c63Btn8NNQwmu0ntCOU2U31/d7/CuXR1szQUMxGWa5vI8caHKMwLIA9MlhV4LbFjdwWzV597TNRZNjDCd5Mh0gb2nqwqZVkXbiHnZB4fOTzNXqbVluCGLJCWaD0uQU67CkV6MpDFcJl12+4hLn9Mg0ShKzh0qLVdOBUTyMI0oH1MqK6l3DYMFzjmFYi3NUZ/qiUgUe73OSMAYagSpZ5qtQPzjYLRH8zIaypUqkW8wxs4yUq1Lm4Vzac3e3K0cEWXNcEIhmAwT003F2R2CF4VfAhHxwnyTYikgpc1fPeRw1cY4W0Y8TkzUOCGAXD+c4mevzfMLNyXYtTZN2GpwZqrF1x8vMrnYaDNDJFsUMUhoGUQW4HoJb0cqxP6PHYtV9NSS9+VZxJiLG2ipaYyhoHDG/gsBM7M+m9XXlmHaG4yOSJaZLbr8iZ+NWkSrFZJKg+vaNf7Ep7Q8gbcQBeIyYGM4+AKXpuVr8b71NIIwJMIQyUuSWOFJTke7Ovm1Ld18bH2Gj27K82s7Ovh1GbLvW5NEYgvBC/ynrlgQkJ0sVCnhstSAmjyIYqMhQAslj/FXTKVQcynX6xTKZc0Ukp6Hq3lK7xNKMTfE/7WmQUEprJG4cyDFDaNpNvYliTkhTXmWOAYjwzbuOmzqSfLujd28Y3MP3SmPJxWV+ss903xl/wxnZpp0ZDO4nkMy5hEnhdd02dSdZWtfGvuTi1pF4VjNflVeOkrAf1Y5yIaoFXNcRjtT9Hg+WwfTrO7JkY58blybZ7U8TV9zXFIEzYaxu7rTjA51syKTp8NLURKylHzwHbB/zKNWc5jWDesRhwLkVqvFBXnA52dLnBhfwoaSefFhaMt/KpEgk8mQ1LujNaONMC+u93pcG6PVgy9P1m/5GjLUKAa7b5H2x74rsCAk1+1LPJ1LbPfmbiYO7u+Akb4sczKVxmXJNYPnpxwhfuDcVBVjYvTnDblkQF8uYveaBA4e+2Vp2T+qPdoZcsvOPB+6tYObdmVo1ascPFzm7ocXmFpy8CXBoRgh1Hgx9Tra7WrMFBOFFqcFyqHjEZnvDcz3H5FutIs2syFGPCWm33suIJMN2b3aYyAVaY6mXVRVDBDZt59Q0dhaq06KRV90ijRPa1lbpvwJTWl52LckBZKuISGDMhIASa3ZKyk1yaU8mFCyILFCTC/FFl3Mdyn0d3axyaPnyxwowJIfkssklNczbcDiuUP6kr44rBKo7FHO7AvHy8xXInauX0l3Lo4RGD9X9Ue+RerMxxA6DslkSqCV0CcjeaY917oFFuXsfHktubjLdoUkb1qdYktfjKxpEvmN9tzUjbwayBG1f2+5XmHTnBdRUo5uKXSpJjs5uRCxdzbgWemUx5VOOVF2OaMwbUZ0umKkk+6Ex4XZKg8dLcoTDDknnTazsMCqgSwr8jFWZQ3ru5NEhQojOY8BU+HODSluXJOhN+OJVtJDEtxmw6Ev67BhOIeyNzx8fo59s3UWtAZPOqzL9UjGHTp7O6hLd03IDcx1dNDd24vruKA1/CBpj3TfAmlVIfCmBar2og0iGK/boTEiDdASOOoNV7SyYzU0fqi1RqHf/nLOq9hy2/wlxXnJp5+SD9pnhTJgzVBcFlGTY2MNlhQLDCWM1qpo+BEFhR9yaYe1YupM3FOS3GfdgMc6eZxTxZDxxZBIwhqPR1y13vDhW3LcsjVFd+TwlUfKfO3hEgfHfWycPYqM6kJXEoVW4wqnGA5PB8gIAwKVH3xGEQLYSCVkSl7sgfEWgRh12yqH1T0RMTGdMWIyNTfGYIzR1Rt/apqSC4lFqPmJhouFiJTXJC8QdzXH9uLf+Gm9BUZcnqKlgDEv5duMG2E9nVQMHGkgK5NxeRxRzBNQGvSCXsVZEVV5go9M1fnM/jm+fKTIo5MBTygn//hUg7mmeNJpc6cdRm0ier2Q21Z1kBXIHpsstj2/0VyShD7zQwzVdgcverGyGeLiJjJ4iTR2opEdwTjY5ThyGWMKQ8aSroDE5UI14KQiSnMKszrKOebSaZKekREJVh8ZkNkdkdA6k8kYOSXrBnqydHfnODFX4psKBd93qsiB2Rrj1brW1mCh1mBEoNeXcenqzChM7HL33jlqMqR3rB8U0GnsQomt8lo3DeepFwryIl3WKezsSk5XdRgGExGDMvwzKY+ZuQBfoes1Iyn8sMGxyaV2/rEsGts1ZeMOvl9lQmHi/XIe7to7zVNH55hQqDguA8HT/rREx0href50tB4Xo0iST6FYoWX3RA9tf3bNunztT03AaMxQpSYDI5GOkUs52DGriiQ48ST5pIcXi3DszUucgXOJ7d70zWKOw5pBl/4uhSHO1TirUGlDoZBQifWlcshSOcAJagx1Jki5jhg4oCtj2DQE1gg5M1kXuLkExke8yaZ++LlbOnnX1WnmTRdfebjAp75T4u79dQFpi1qUwJHQr+yO6MvFOSsrUJEI0clRebkzIpIUKkLCs+fh7EKMLSscdo8kyMq6xFxsZ4zBmIvl4p03+lXcKGWABKMuw2KxZkjHmnSkxXyIjm/0dJbHe8tRwJiL/GuMkTwZeqTMak0fpYiQbUlCMhh5kjdUTzJhF2jv16S4x+aLJJwW16zKcZVyb50CpYlik4lSKO6zNZ8vRiFJww7J/Pu3d/OBnd1sHs5SrDc5XW7gC57U/fOVf/i75uDIY0XKt6Sw7JKKbxs7Lo50SzYZp18earojxXy9xb7xAnvGi4wXGiCjOhszpBNx4jK8jUay3oxxQN1SrgcslJrtVE8qlaQl0LH//6CSnAz1Z+URxuntz7fnfEK5wZbANJOLMaCQrRe3/QrwutLtn30syQVMx1xa8kQd5Sd7EobefJr9k1Vmy3WSrSo3bepmw0gHjUaNOeV7GvK2ko7PmoEOhUOTmFiCsvK3pUaIE0/LoGiQkw7rzOQItUdlgV69URetIyT+XDy0qggc0cTTwozoYj95rocxRgu9WOv1eFXv7W59MYgFw6SsrHzKxdGDhlwKJ5akO50gJbB3MNLt7eqv+sV51S3eIg2M5tnf4bBxNE9JgnHkVIliLcQXwy8WAnmODp6YuEPeo3ECIiGiEXXX9ydYpzj/uakaZxYckdbH1WvSdcVgMd53Z56t65OklSPYdxo+d1+JLz40x5HJFiVZTR2ZiA1DKep1n1NTTRpRjJc7DBGBhP/EVMizJxtkZe3sGpVgZDw1MYSWyXT1Ez+tRKtEjof9XxKWpGxSYsishNJIUV0y9/3EF7Y8gZ8EBeKStcCJ8+SxeU5O15HYSBLE7+KxUB7Pi+fkyiDb2h3n41cO8atKcdw+EHHzcIqtg3ma8qD86MW1oRXGmJKcny1VsSBQr7Z4aqbM/Qoh1nxpBSnUl7b4wZ881yEZcwn9gHqzQUM5uItDRRhj8Ly4GkpO/RCpENZ0p1k/1EEqlSBjmsQEVFXlcioCF9nkqmvUTm9aaU26YV4W8ZIA0v4W20aycrkkMXnBUb2BcIti2efEdIOHT1eY0nVT4GXHuXZLntH+Ts3LsFhrcl5GwqkF6Z5ytQ12Kc253IJHjkzzyNEZRgZz7ByKMZw29KZb1CotTp4qtMOQSQHZmbESS7VI4eeWPMQiC7MVglKJkYzhBoHqbTsGGemM4yhM6WjddgUXSyQAjAT2ekf0kH40MhouPnudX436F6/4QURN3rU+4TqOZgE2bx02m4iUxI3TfrfPL6U4l9LoLdFGe5aK+axVCCGXjnNqvMlMMSKIXJYqRlZQkq5sjHzKiKghWMvHQE8adq6Lt/8CxoGzPtWaBEB9WSsyTsiqXoe37fJYv8qlczBDPZbmgX2GL35nlicPVShVXVb0OCQTcFIAO1NBrWgzkRV8a0FabxEJvf3t0FQJ9p1v0JAw7Rh1WNNrtKkRxjgSI94Uh5UJg5Hl7TCtfOO8rNS83GmlNzBGAmJev2lG6vr5osuL53M3ItEw1Ky0q6JVqBIRSWhCe1+ebqQicQH7rvsXGy+//qQp4DqGtDymeRmtiwKK9hcntHsORuCmPXzRBF3JZW82RU9SMuWEKKVEScq8LB4sy5uR5PLiw3fggu/zwPkC951p8PhEjUKQIHRksGqMF9f9YdeWXew3Z1tBA08CEDcujhqI3RG2q0QKIbaIBI5dmQRr+lJ0xKGqeeUTcboFdvNLFc5NFijUfCKtWcuTIRBRUL6yKiPATbhtPdErWRrpSNCTcgW6AW4solQsM5LPMOw6XNUT46q+BKuFjusH8qTdBK7jMFuscna2zNRCnd6ONGtGetvG67G5GheqEaEWcdP2IXo9l6KMg9GuFGuHMsrV+gz0d3P4TIVDJ+ewXwQstqAunSNcIZnvYqHlca7UYlw524WmkWPhK+QaihaRliFKqC5ak4aQwwGOgDYmwohUkjcR6nU/DQ3RviQDIZSDYYdTRoqqDHdH+2zD157RXO0E7cNLKFrlJbR6kzeJNL9IBHKkOIe7DOsHY8wolHra/qyj5TBVCbDWYH9XjEzMwcXDGFdWhsHThq/rh2F5j6cnfFlTrgDVaStdB/2T5XnDlgTrV3oM9BlWjcRYs6aX0+M1vnDfLF9/psKSwiadeY/Jgs9ReZR1WThWafsKZwS6VoeEui42Ag5OBVxQjH+9rOFd6jMjRnbE+MZoLI3Hm+Awdh7iel+EPT8v4VY4q6/Dk5Aa3LZnbHg9Dg0nAQ9Fe1t8QpvzjBoEevclEHUJR0GW+Yws67H5FieUhzoysNUZ3AAAEABJREFU0eCY3s8u+MwpD1STogwin0jKSCzxekxzuc9XSQFX9QfyMVZ0J7D5tyiSfEnuYuL7qq5DXauKuM7gSC4npKCfkezePxbwleNVPrdvgSMTRdLpmJ7zkiMuAM0mI0wMqqHHQpgkk0qzYagPxzOIk7Cy+Hx5SeMXfXDF0l3qf4U8Qs91CCT3Fmysro1JFjoTDvm0dIZj2nNwxGNJNcrGPPzAYIBWEDEur25e+sDX50hGWlH8eEbe3py8W1SrV31slpHd6wV0p2LK46cFdB5DOZ8tAy7Xjqa5bW2W61Znlf4x7D9T4Ni5ArWghRd3BUQxXHmxnR0ZFitNzszWiaVc1gxk2S5PdjTn4MvrLBWL7F6XpzdvpPNC4m5ERfPr6UxqDyz4hWR6csRyWaZMkm+fbvLVowWelvfaDvlqQd3JGB1aoyONaXCwh68+SsqzRqJJJm6IiR5ERqfVwJGt8poXTQWkH6uKBBSEiDHAMwapAeblNicThp6sp1B8JApHemrPV1+cV9/krdLCiDAOXcpt7FqvTY8ZDp0qC4hCJksNMW6TLin4mDbbNZ6228ExaiOi57XJm1emFS30OTzWUgJcaxalIiJc16M347BpZYK0UyWfaHLTrogbLu9VWDXO1x+v8vWHa8wvxViSh3rkXJmleoR1913HiJltLyB54dxixKGxBrmEYfeqFIOyIF3jYjQH57mikX/iZ6QZ2GK/nT69EIpWMQY6YxeZT564wajGa38aaSIjpYP8/FCKpaF8sfU0xpZ8DioS8NjROt96qsFnHijx3+5a4Pe/tsD/q/KH3yrxyfvqfHWPckETsFg3WC89kkf52s9yucdXSwFHDaS76EmFUqZBO7VgJFuRPKqSHwjAVEGy6KgkYo7AzeH4fIO/Olzms/sLHJ0usrovz5aeDPGopcovnLZNPubSrZy9oxxbpwnIyZjKyxsTG6FhXqj8fVfGGIy5WFxNslM6oyfpEoQR1turKUxqm7h6ycdd8ppbSwZuSV7azKJPuaSxEjHiXkivQKm/M81SyzBTC2iEEIqf7fxinktCgCZ3VtOJEUjmK7I8JxYaHB8vKSUTMpjLgUKgPck4gcattxr4xqchecgrzDlbKBElU7iZNCeWKpxZrDFfrNEt3XXHxhxXDyZYJe9VaUdOLgVEqQx9vXkCJ0bRj7FUsTnHFLdu7qVLXvlSqU5KnmxCqZ2CBH1syWdKoLfge3iaQ28+xmhfWvouJr0o4mBAtEJvPo4A2sNG6Ox+aVF8r/DaHxoSpB9rMo5b0kY5zS/pOFQUny80ItJJ6EgaPAdwjF4u7bTNL63lm76VliavRgYeG1cmWT3gcfZ8lWePNhWGCIjFPbJKOjuyoCKCl6zGiKBrVX+4y+HQmM98of6S546EZeMKl9FeZJWFNKolbr88w8/c1Kuwa4pjxyrs21/hwkTIyXNVxpVX8aWY7TaZCAIJyYys4f1nmwrbwraROGv7DRfnwpvuiDRfy+11CUtBXm5nOkGvtJtrAiITEmltr8ekIyICeXwlGRfnZ+Dp4wFfejTgU/fW+cQ3i/zRVxf5xNfm+fw9i9z9RJWnjzQ4KJruO+nzyIEGX3+ywlcer/DkKZ/Zmvm+XX49Zrzc5yuhgBH8paTEOzNJhfhcfP1zxWMWvxphoF1/oZeEkke7OgNuXJHgptEMd27t4eeuHObWlXl63ACjXNgLtcHIaxmMx3jbqh7etS7DO1en2NntkhPQ1TUGr/BwVC9hIlLSBQ0B9ny1Tl3KWLfbZ0rA2C0PLRnzqEnPnF1qcXSmznihRQOP1f0drFVetCVjek7qo+4botAl6zps7o6xfTBOVwLKAtdj8oLHFWWarsJ806PYQF5xkmajodBtk5jGMvI4h2Ihb1/XxZ07e3E0p+n5GqHokxe4dac8VvZmWdGTwpE314w8puse3zi8yFeOljlb8njmbFV53jmeOr3EickKV6/t5roVOUXMZEBqzIbCqCmadMShU30mnZCK/UKQxo5Eu7hA3dP82wTQZ6OLULqwpehNGIbCIYNrDDq5+MLrc2hsnTQ1rif655U2iwkJ6zIiAhOnP59uz99rc5K55Dk4l9zyzdxQu2NkSThiUvEOndmQXZsyuI7LY/tKjCmUmU3F6cx4OFKZduN58RFCVypg/VBc1ojLMftNV90zstoQEHiid1ciYvf6HNl4xLHpmHpp8o4rY/za7Rlu2hGnJ96iOO+z/1iZe56a5txcSF0MFBmfgjbxwEST01Mt1iqfsGMkQT4lIDDaDmN40x3ixADDQjlS2CJkoNOhR/N1TSj2sxB26TO2rW0v6ggkaJFVjvISfY2pCAkn5uC7+xp86p4Sn/hGgc/ds8ADe0ocU562VochKZrLN3Tw3uv6+Njb+/j4O7r52Nv0+aqMvPsk87LmHzxQYe95n4pC6pc+0+WWrxkFtM85z2VYxmlKiNjS5ls+6EolSEu4Lv4PCxdHs7JpIocVWY8PrE7wq5sT3DqUpE+8Z6MvVVzJXiS4jSSaKmrWIaG/eiDN5UMx+uQN2W9z+gKYgsaNJL+It1Tth54ScVJSuJ3ZmMApRlkAWNE8IrWyz2wIcYXkoCvv0HJDKlLSJddlulClUmqSICKXMjjJGFNVw3wt0hwNcmjY0CnwXpPnquE4ndIj9Ra0BGb2C2813+X4ZJ1ppX4SyrUu1BokZOGvF9BuU75xtfRWh1a8tjPPZUPd3DCS5V0CudGOJHIG2aOUwl8dLvGIdJYtXz4ww8NjVU4qFfLkybJSDzUWWzGWSjU29sXpiMF8NWKsHGL/v0bP1Zw102wyJtnKko9DqERkM7Rr8FkUILVEhEi0DJQsbl/LgEjFYuTkTeuS0HG0elXi9Tns9ln9sFBrYdNUPSkHOfjYzzXNMytDIat9d2XcoJlc6iycS234Zm5n7OTaAGlwtFF2w7esTrN2RZzx2SXm5ut0injdVsFLEWNeSgZHkJlwfNYOufRlAp45H2G/WINCOEbEtkRPqt91fR5bByMWqh57zjbE4LBzJXzk5jwfvi3Plevj1GohX3toic/eW2TP+ZALlZDjCqc+e14SISa8bGXIkATM1ZgeCIJ48x3GyBp2OW3zjYHDqn4JvhdhHE96xlLblkubdihlFQoQQxkOgQSuLoGblWI4MN7gO/uL/On9Jf7i3gIPHGxIiB22yJC4fmeed9zYwUfu7OI339nBx9+Z45fuSPGRW1VuyPHzN6b5xZuSfOSGFNdtybTD4sfVX1EKKpJkPV8ubcbLrX58Crh0x1y2KUyXizvIalWXRh6Ly4A+V8QD7b+cE4GNstj/tuqENH8kzVvzW1yQTB2twTNLEed03ZQMh9pXy0PqSCaxr7RJyFPjBT69d5p7z5SYkRb3jZH9FYlnba0fXjQ0sqXpkQHdnUux1HKZVmzUSq3tIO06rMh5dKdVUxGUliTXOAFdyneuzBhSbkA8BjbKMqe5nldCrCndYWRgS9zZ3RPn1tEsq4VOrpOgVnfwJQeL5QaHJ30OjNUw8SQtJ86J2TpjRV+h5ZpygHXKyqVfPpDkwxvT/NwmAZg82AMzDb4tz/Bbpys8pLzktOg1pVBp1Ye8EHlIec3u7g5ynV2sFMjuHu1iSOmchnTQubkWC0JoP+HJa/WZLZQp132SqZRWFRGGDl4yzVm5tPeel2GqtSwqr7oomp5ZqhPUq+zqS3DFYJq8K3poL4xkmSjkeVl7/p3X4LB7ra1gvCgvXaH4vkSI9fLHNa+K/cZWUMczIUZFoQQwXNIhzrykdm/6RpYekgWM42CMozCgy+a1KeUvmvj1BpJBYtpIo4oG85L1GAmhpwd9eZfR/pALs02OSrmqVXuzHT3z1G+PmHLXaI4MLU5diDihMKqj+6t7HG7ZHuNDN2e4aksnlXqO7zzR5M/uLvP5R6s8cKRJqRqyps9llZgqHnPaBo7Nsb1kIm+SD0b0KfuG0xJShfdZ0eWS9DRn42CMfWoueaZ2zZGUhv323qQMhyfO+nxR4dA//s4if3pPmccOBfiyqi/fJEVwY45ffluGX7wlxYdvSvHOq5JcvTXL1tUxhZNCOlIhmRjkE9Cfi9jQF7G61yPhuQp/a5RQgnvJM32VDZervzwFJCNx19ArLyjvaX8UenQxxFSyQqRmEKKoodpHKEpKVft2VEr4maWQz58s8CfH63ziSJlPH61wvP0NdClh1TbG4KBD70Up7wP2jwVMtnj6fFEGbIin0GpTYKBHkmOk9ENV/sGn5eiE5jks77Yv67JYqjJblTK2TcRGMTXrjrv0SDGnJP/CQ9b1pLlWXty2viQ9cQfZ3iS0gEKlyfnFJgvNCDk2mmNEXutfqzzeClUyzYZSM3ViToTrtuTBNTkwtsTZpSZlE+eUjPkz5YCDc1WeuVCgW2C3qSfGkN4DgdoDYy2+fLjI04qI2W+Yeul4OyxbLtbZNNDN+zbnuWNdjstHE+xYmWKH5OK6VTk6HUPBd5guSicGTYwMVOPGwPGoCXTsT01qyplar7aukPCZouFLR0t85sgC356ocf9MwDPycnu0+LevT7KpxyOlDVA0Fkd7Zni9DkNdoWO7HyIz3fKshcfMN1oa0KFDXq+NQNjxI9Ef7ZcevOpTS3nVbd5yDRwRKCkXe8OqJCPy9jxZpq4TSRS1FDFIFOn9Rae1Vu29hGfYpJxFMpHm4JkyczVZnqoXib2tdCUIWdXtcfkaj6aY7OhYHRlX7X47EgGXrY1x0+V51q/N4ibiHDnX4KsPF3loX52GNnJ0ICGwtv6iOn3utBbWc5dvqrcFWatnZisCHZcBWbue64gE30e4S5hxoDYL8uiePVfni48t8iffLfFXj9Q4eDoiCjJcIY//Z2/o4MO3ZHiHwHCXaLquP5LVHtGhHEzcifA0DVfWraN9VnftM9L1UhnOzTSxynCoN0ZGljLLx0+cAtbyj7Rnkf2mYSskIXnyJDWyVYnL4IqkpNteoOpYBZeQwj4igPvawRIPjteZXKxSVlgwo+f5mPuS9eiWeoKkDM5u5Z5iyQxLtaANAEvydMqK/rSkC8Rd6O0lbV/yQR0pY4LEmw4xmC+dMV9pUfX1QOAbU+lJeYx0enTFAhq1JvYnG8KEdp1Q4d6EQq0V5Q2nCiWOTpYYKzQEoxGO2rpao1KhrFbcsl8L6cxCb1eCrlwCI9m6IM9v32SVc4X6/5+9/4CS5LrSNMHvmZnr8NA6MiJSa53QCa0VJQiSRVVVZHepFrvbuz3bc87O7jkzc0737J7umVYzVVNV7BJkURVJgNBaaySQWmsVGVp7uDTb/3pmAEkUAYIsaISFXzf17L377nvv/le4ezCivOS05vOIdMbhgWEGcjOcyIc8dnya728b5sE9ExweKSNkxVcOtiIePRkZcYF3T5PPLUtS3DovweVaN1d0wE09CVbWuWr/Dw5Iluq4lfUFhEHg4TQG9mn6UH0OPJWTngtLBYWJA/EW8E3Cuo0AABAASURBVOrJaX60Y4Kf7hpn21CRMT9DXxG2DhdEeUXHykohST/gVPN7/3KqdkbzZjxXpEa50fpErGpMTRbyxNXv5nSStIwPOfTCRV+kB34LNrzf4pmP3yMRmFVUm/FpasyCFzE2VWamBGHkiUAS1NvsSw/gYYt1gQBsybw49lWQ/UMVhXlCIo2OqxaNSCtncsGiBC0NcHyowO6TIUXV6YjIJGD5ghjLljl6lyRYuiRLMp1WTiKq/kr+y/tLshBlUSo0FDrVq6VjzIRaYRWRKZFqM+/yzYDVKLQwkxZfpDrEhqqMCO08iqqAFr2xV8Xqqk6J7L7COpHCPkbnlzdj4fjpMkNjJeY1OhqUS/Ft0ZgcRKrlbV/WVrUu8RKJQll81reyQi6T+Qp7tKp+9soY3310lF88n+e45NeSSXHdujq+flWab1wR55YNcVb1BDTWOK1/LVAXA/kZEGiUPC1BT+Pny8P0ND4VKmFJOZuI5w+V2aXwdXtjnJW9cS0kdZa57UOXgBaPpg81Umr1ibi8Da01MWVrJq75ZCuhYnNR1+zVIACsoUKNUh03LG7imyvSfHtNrSjLOkUxYvgY0Gl2Y3PZOc3RGFyi0GOL5mpNEBLTfJuSESYHFE1BqxZUjrfbNFV8PSPsozMTJ1TO0X6wYEDRjbKeibTG6mMO8xab0zGmpaiPy9Pbp1Dfa/3TynXnZcDFWC4eGuRdGkAeFTiOy3VU1aD1FmhxLquP87nl9XxpXT0X9tRgcz8eixEmMhwYrbDtVI6dwyWeVmj45ZMz7Jaxd8/+Ce46WuTnB6d5WNdHizN0tWZYL+N/aaNHY5RjSX3EldI3yxoKNLgcCzIVLpS3eU1XBsvH1grwjwjsXz4xRV6ee31dipbaFLU1AYEUX1xJvLjAP5JH2SkZXtrm80V5h99cW8+tSxpYIG+6Io/3+EiOp+Q4/PVWefTbx/n+rknuPlzgldEQw+uK+mg6wMZFYntPXia/4WLIlPSJefV1MgJGixVFByokFSXqVvgoownmnI+zP/fbNev9do99/J6yhVMWaMUz9bhkjMMncxwbrFBUuCDSIjCBz/bKk+XkJFjJl9qYY01vROQ7dp0uUfY8dJvIBK5j3/Norw1Y3hWQV4hj+6EZBpQfsPo8gXCrJlFve5xUvaO23mdxT4YlOvdkpT3x+pRCh+M8vC0nyy+sJtQrWnQVWX+hlIOByixPv25vk8/Ingk1aUL1KazWVdE6DKtkCXSjUAszUugKke2rpGcio4r6aqQy1XKqdEbaYP/hnODIKQzsoXQtzrk36HzeIpU/n0I7t3oVJ4vKZcrq12QpUn/Lyinm+JsnJvn7Z6bZf6xCa6aG61dm+PJlCb68OcatG33WLYrTqiRNUvIPJGtPXoSTdeh07JyrNu2c9p4dVqgI3IelBF+U8njxSJ6ELMsLF8ZZ2OihoWRu+/Al4HsegYasRuuwJhVoPjnNJapk1zUDKVbK8lfA1pFSe6ztTHHZPMfne1Jsbk1yQUuKZXU+9TYvtBidFYRqHZELUMSR1VmPWxemuXF5AwuaElh4c/tgmZEigtpzD/A2mwMnBVAbd8yvjxHTHD4kT+6EQpyWDy2Ls6KuOVE1PaM8V1Gey6BydePy9MwIzHohF3YkuGJRHY0Cn4MKre4ZLjNecYSaw5Hq70x73NCd5qrOJB0ytGskgPpkRFM2RjyVYDryGZgusP/MOEPFOOV4LVvOeDyl9XhQnloUpGhV7rY1FdLqF1gv3fKFVYq0KNf+1RVaT/PryEpGFrKtV92daUj5MFzyeFY6cK8AvaA1lc0kScU9ecB5YrGAmBa59dE5x+qOGm5bVMNN7T63dKX4+rIsv7s+y+1r6lnXWydAUsplYJLtp/NsHY7z6GmPh47kODqWoyQ9ElV10a+RN2+/RaZDziPjq0/J1LKMiM66RJXvM0pT2YfvsglHl2SaFN9O4WHnvX29v+7OP+LRf1j1R/lKpAWZL0e4eIKsvMchxdm3HphBERpwoRZVxOzm0J8Jt0qwsD1BVnH1E/256odC0PXzKR4gcEzR2RDjzPAEu0/NKKwQw9OfLa7epiRlC4WcmqQhHXL9xhR3XN3Aip44h+WR/fypYX7w2DhP7CpzarKMUhPV6j0twFmefv3e+DdSydATCHmqx1ExraGJZSb1LNiFmqwl1Z2X+slToeAqFLWQFRnWFaeiDmPAOTuOOD1W4dDJMeYpp9AlJWOhFt7l5tS2kdVXEHtnJio8Levy+4+N8P2n8rx80KMmVsONq2v5+uVJ7rwiyVVr4yxoc1XP29cMdc7p8VlCx28SDoxMVp64H887thwP2XIoT0oL5dJVSVZ0emSkiLzIwzn3BjG3fSgScGrVOVcdB8/21XN7AwekghjCD8VRIjyBT1zXFjam5cEFWLis4jlGVcD+O0dBhmR13jqqz2paa/5qoulVJwV/fW+Sjtok2/umeebIMNtHprEP51RU2rO1wdttqlDrV3hBt0B2ZUuMxpSTsi9T0PV+GdWvC2W3Hh9HWMKqJY10dmRJKo/a21ZHPBHn+MgkYTmvdZMmnc2yp7/A4/vH2SajfFw5fLFIdX7LMz4hfbRLecZQ/VnaIeBvT7Gyq4Zl7fIIBUDr5jfQ3pAmEZds/CTF/AxUCtRla+muTdEq77jVj1jfluX6hY1sbIqxLO2Yn0lRH08SN6BwVLcxArYIpF87Mcl4EWZkDPuJBEoz0j+ger2E9EdAQYqoWTnXVeJlkaIvGenJtJhuEL/t8s66VP8GeaJXL6nhIoFmW8rTcxEDk3lODo5j/3nEgM0adc4aN7KzfxzlNPZnxgoyduM0pmMackefIoGjCgXWJkqkA/DUnlg9Oxd+y+a83/K5j9VjMixNWkxp9HPFErVS8DXNWXYdKXLwRJFQShMtFt5ma0hV6G7LaPJ47Je1dX4xGwBPk6Y9G7JmYS0EAfv7i/SPl3GqN+lV6FA40KndYV0zq/DCxR63KH/25SvruOniWsXyYzy/fZrvPTzEz54dYqcS7FMlqPJ9fmPveBwRCRxQP3IKl+w/MMruA5OMTeiqwBDx6HkO5xwTk9O8sG+Se7dMcs+rUzzw2jSPbZvgpb0THOrPM658hnQStpVKJfYen+S0rNSF7UmaMk512J13R5EUUNkrM6lw0vaj0/z0qTPylqd4+vVIiychoyLJly5Pc+eVaS5bF7CgzaPWtKH4LIsi3LtqKFS5wSlZw/uLPLtvmrgUxVXLkmyaF8M+Lu+cBCoj4F1VNlfoQ5SAIx2LY3nBoqIMBo4BHt11aeY1ZKgoBPjqQJ6f7ujn5YESZ0qaWwr9FQUqs4rY9kaekKekuf/y4WFeOjguoPVYLCBpjDl8Wy3vsMAiqK4mX9GXDhm0l86v4eLF9bQoL9iXK/HE0XHu2jvMXsUOa2tqWNRRT202zUi+yITyc3WKWPTUC8zk3ZwZzXNM6+fYlOOF43mB9CQnJ2SaKnKjaSsvLuT1vil29k9R0V9NrIL90EjSKxGLiqxsT7Nc3rLN40qxSKo8wcXdSa5aUk9PFlaINvfUclFnhqW1Pg3KxSfEvRP5aiAuY9n21qeZKGCrwrTPKJw6VfGJKyc7Mj7N2NQMoRfDxTKMCqjHZKSXFd3qrE+yRPn6+kDmhAvRMhaHEWOKku1Q7nGPHIHWhMcda1u4bUUdixsqdNWWq6DeJFlrCUvSvKfbhCJPQ5MVkl5cusKjoIjUyfE8BXnj9iHKpMbXOVdt0+aBUfXkN3zzfsPyH9vitg4mchWKynP11kRcLU8l8h0vynvs00SoVEpEWmhlCwO8pZcxLZCV85IkNC1ePxBSjjTNKioki8u8ME++e1ohi9VKdK/WIjo56st7iZiwUKKsO+0U7oMa5TwbhJ+NWmyNiSJrFCb64iUxvnV9E9evzRIXDw+8nOfP7h/hh89Msf1ExJRi6WUt/JIURcl4U9tvN9jCIVlKMFks89rRKX783AT3vZLn+FBEWbPaUSSvifTSgRJ//dg0f/vohDzWMf7qoSn+z/sn+a/3jfNf7pvgTx8e50cvjfLssSJPH8zz6GtnkGahtyUgoUWi9abOv/mKxF8k/kIhavmcTM7yrEWUQwqhyH97McefPpnn3tdKjE76LFEY6YsXJ/ndq+LcvD7Bkq4YWVmiptA85+N5gciHc5Occ5v1fZZsHIpSfiXlGM3jfmJfhed3h9RqcVy3Ms2FvTGak47A80DjI1vlXC1zu4+qBGy4Y5rIw8rDW+is4jycmK2J+fjyjk5OTnBiskBSwNeiaxnPMaBQ5paBaWZU0kkVexpv5xy+58kL9djUGud25fVWd9Uz4yU5OV1hRN5HHihr/lTnk4AqMtIclrWslR4xqbXWJ0U8qohTY12cLuX1JgV2uxXSO5UrkJDhu7qzRvUnqSsVOXJ8jBd2DnLPjlF2DZWwf05QEBj1S3HX+BV6G1P48uJ2jlR4/HSB3YqiTFmb0i+tmYAV4rOnziMub7MlHgrIfXozkdZLgT2np+mfKOC8kIZ4jks64ty5vI7PLfS4fl6KtS0JWuTmppyrSgHJDa0h2zvJ06lHM9IBW6fgsSPjnJrIkcymkUphWvIolT15xRW8WMCogHJwJE8kI3llbYmFCn0nQwlLai9UPWOS0ZaBstZ1gTHlUTu1ti5qjvOFxVn+qXLBf7Khni+uaGB+fYqY+PCcQy9V8Nu9rOmQULotVDQs4oj09aDAuUvplmYB86hCUmdksLQ21bOsKVMd89mWnLO23ezpb7T3fqPSH9PCJppImnFGYQKnRdGlkb5qccDaRWkODUzx+tE8UxJwaIOv2aIdNprOOe2crEyH/W+0ppTj6BmHfWqtWkYPqASmyAM/hll76+YnSci63XGqxAEtkImKx8GhiqyaBMlkDDRRtdZsp7xIRGcdXLwsxp1XZ0XNLO2u42hfkb97bJS/fHiMR7dNKawZUqpUiARCofGnRWsLmvM3MaSqxS8k03FaOxsI0hlePzTNw/IMt58IGch5nJ70ePmwFpy8rF4t7FXKJSxSzqOprpZCKcXOY2UB6gR/8dAo//WeMf6PeyZ5css4zfVxuhoDYpoxb207okRBRsC0rIARxf73nI7Yc6YiD26SHzxynD/96RA/eGJa4WZP9WS5cX1SfU3wuUs9LlwU0FJj9fqqO8D3PZzvDMuIqX+e6Fe9IilBtGBKAvtTI6itMtsE5k11AVco17K2O0BGL4Hq8n0fz8VxGknmto+cBJxzOHeOxF1c5MkrKEY+oefjPIcHGvEKCVfhwrY0t69oYk1zjFgQsG+kwnOHx5gon63D8zx8jbnvHO0CjOsXNrBOXtVxhVRfHJzgtRxsnXEcK0VUzKgTQKK1HNnaEhVDOD0T8sKZGe4/PIn9P8lT8qJyqnNc94KYz8Xz6vjyqhY+s7iWS2U0Ls76CGqYVnhvl9bv04qSHFbYNVT9i9tSrJuXrX5AJyOgOV0IefCTKyB5AAAQAElEQVTwFD/fPcrritR46tkVWoN3LG9kccZnarLEoVNTDI5XqAjMj445Do06JqSjlnY3sFAg3aTIyFK1eWVPDUvqYugQ3/PxvBieC/A012NO5y7UKqkwJL333KkCP98zxv5JGQWSbxR4TExNofQuJsdKeQbfmZwjAgH2PIVJ1zX5NOqaE7AiDyMkYlh6dNdAkT7JsyMlEG+IYT/X1yP9uLk9ydUWFq7xyGrcgipPxodDw8Fvs0m1qVVb8RFTUp77pLOLWvfz6z15jj6nczA6XRYPHl3JgLjadc5JFl6V+C0377d87uP1mAYVPMoCGFwo8IjRUuu4dFmKek2ALftyHB7ShHESpnrmsD8dnHtFejYbA/s5qKnpIodOa0I5m0Rl3XlThDaxOup9Vs/TBJf1teVwnl0jMfadKZFJJZVDizGRc4xN62ECDMzAJ5BV2d4Mm9el+eZ1ddx5ZRO9rWl2Hp7mB4+Pcs8LExw8VaaoBWosGTjNkp0bOedw5/ivTfpcuCjDlzdnuWJ1Ghm6PLpjnLtfy3Pfljz7FdpZ3upx5yU11fa+c1MNf3RrLX94awO/e1MDn728kTXzm/CLCSZHPdJ+gkXtNdSnfPXXqeMia/QcFcoBx84UefLlQX543xH+4w9P819+1sd/e3iUnz1fYMfOMjNjIQvqHV9Qm1+8LM1FS2O01ZUFiJVztfxmO+NAWMyJEXh8Z4Udhyt0SvbXrImzrCtQaC5CIvnNKv0Elf74dsXhab121MRpS8WQo4TNdQOQbJAQwGTprk1QkWLfLY/noRMzPLqzj9y4/MYIkGLUe/Vl4x9zFc0DR9/ojFIDOTY2BCyq8RiTNzcoDyQUKErzVsvorfqceXOvD85w3/5RXlaKZFBmWs5X1QKkDuWxV2VirK9LsK4hxUJ5fE2KVCyUgrhifh1rBVYZrZMzArgzCk82quxKgXmt8VUo0lHn093gU1B49EUB+t07x9gq/eDhsVQ5xeX1GZpTGYbGyhzsm8G+jpQOYtSEBdpiFVZJL6xsztCejVc9pLpYAt86WuX8H76VQhR69nhG+uPHW06x99QEY5M51TtDXjeLOBm2JcJKnqbaAFcsU5EX3JbMc/nCBPOzGTwvQnYHFYFtQQbL6ekZ+kbGqAkiepvT1Kj/zoRo8v+HLPyjr1TrltEin4BxRQmGxmZolQMwTzKoeB5HJKtS0dEa86hVSNlE/Y9uVBV4ok/kyxbUG6SBs+OSJkMUlYmnY6CJvrjVsa63ltNncuw4nsdi2ais0yhY+TcJWayhACshA7MicNTEiqxkRW86OCdBm6O18kpXdscEhgn2nKzw6OszTGplLWkPWNHrMSkLZ0BAUcYHewCnI0/1e9QnHat6PD5/cZrv3FjHdWtrZYl6PPDiqMKfo7y4e4ohKQF1AzUsCsWtLKoqv2evGO8WBm5IRSzvdFy7Lsk1At0gFefFg2UefnWCM6OwuCPBig7HwsaQpZLD+h7HlStjfO6CFN+4Is0f3pzmD26t4fdvquMr13Vx0Yp6asSfJ34d2qptnm1bESZODxQ4LEXy4p4pXjs2geVXJrw0fn0tq5fU0dPiqEtOY79StEDtZQJ71qa9xzttakbKUX3TwfnjoTWsPE6IhVL3D4V0tQXiP8GqDp/6uJNMfT30znUzt33kJKBZIaMxQnYO9mnPUGHHijw7T4AZF4DMyAN6aazE3Ycm+avto9y9b1yKO86G+S1kBR6h1nc0O1fUu7KMUEX6yQuYPK2WNoUSB4cn2XVigL6Ziq5omqhcZBpV69Haz6nN/WPSCWfGpBMqpJIxzDOan4zoERBkVa4oj3C6UpJXFlVXhGxtVtQHrFcSsF3h07FckX2nR7B9XEDekvVYpVTC5b1pbltSyyXSO6Ef56WTeX62Z5InThaw0GCHvMCbltbx5TUyUpfVcFO3z+0L41zbm+SSeRmWCFw3dtTRWZtQPrJC3Ppq/BtFZ9+s/3KwmJJnvGuwJG9xkqfkyU6WQzYtasC+XpIOkKEu/uMJXCwgoX61NqRAIJSUA7GyI8mmzqA6Ds6TVDxbq46pEI4LXMdzOXpbsqzorBFIq2HJQ6XEwLt86RETvtjX+taTdvBrHlXTDMvSn5bn3VmXolWe6qiUz4GhGYG7dFlDEkW/q/PHZDBL71TtbJnz97PlvdmDT9LeOvpL/ZHgK7IQp3OQV8K8RpNc85VM3OOC3rg8jrgU+gw7FEfPV8MHNnJv1lDRYvBdga4maBGY7OxPIkMUp0kEFe3dWdIjMefRrUWyel6cyTGFb3aXqFG5yxZErJynsIBiGEekzKfKWqoq66TGPeUGPBcQaJ8SY+1aABcvjXPn5bV8/tJa2pRkf/1gjv/2yJhyhZO8tD/PkPKnZ/MlJU2ussh4dqBJjO/p5RHzHQ0ZLcp5MW5Ym+Xi+Wl6s7BM56sWaiIphOM7tYvKeh7pmMqnPDqzvoAzkGftc9slab5yTRNrLVwc8/EUJnFSVpHctkgLqSTKa9YOip+TU1BubGDJ2jZ6u5Msbgu5ZVOcP/pslq9elSYeK7C7P490kjwCD8JA0vN5201dUlNar6HCXyXKYRFFdMgpvLTrdJlH9+Q4NZpnZXfEdStiLG/xqlZs4BzOqX71623rnrvx0ZSAE1tSxoHWbCRAHFMqoSSwclqXoc77NfbPn5ph59EhAllIl3Zm+caGTi6br3yiUFCRSMLqvKlQEVBqKhBTiKYlE9dsiHj4aJ7njuU0Bx3JwCkE5+NZIbVrHx5Dey0bsvEytamKUh8hWbUzzwMFJJiYLvGMjL9HFG7dMVRgWjxpImsVRzQFsKExwSUtSWr8IvuHJ3jtTJ7BmYjuhhjNaY+J0Ry16t/ajjRLxHssk2KvPJ+f7B7nu9vGePR4DvuE+ZquFJs646xs9rhUUZ47ltbwxaVZNrcGLBMIaOlylu1QwFDS+jegjyio8wOS0ZbhkL/bN8OfvjLIk4fGqHghK7oa2DCvhjWyPK5a0kDKFSmVKhQKAWNjMD3jk1LYd/O8JLctrqM35fCo4FSnWFbqqcz24TxbzpSJx+NcplDwooyTfCU0rTfnnHj6ZeJtNtPRoXSHhbXN+AmjCDu36299JJKMI0l4uuyUoiqqjyFtWSdQhiMjBY4p71mTgvkNnq5pEN5awW95riH/LZ/8WD1mggfhIiUp9URQISYwcBr6HuULNq9vZGamxIs78vRPS8G7CudvERpwmTkyVujt8DipidQ3UgaBWeTCN4va5IgiWbChgMHHKxcoy8pJMsPS9jjz6jxicRiYDBkvONXo4TSpwOnlcM7hO197j1TcUyjT49aLUtx5TTMXLEtjvw36wCs5/uahQe57OcfB/ogZhVrVO9AkRkoAzwPPR5Xo5Vcp4Xssbwm5db3P71wtq/TqWhYLvGOBV73vnPaeqz5D9TgQH4Fypx71AtfORp9a8xp1T4UwZVCRzTyltg+fKfLA9nEl50MGoxr8pnrmp/Ns7PS5ZU2Kz15Qw0XLEly1OsOC7ib29eXom5DsnMOJX+14283ZnUgLP0LCQmtUeZeQ7bKyH9ud4/QErJ8X4/LFMRY1VEh5FdWph6zSKtnzc/Rxk4ANne+Z8eiYLJUYLRSoaFg1E0gL0FbWx7lpcSNfW93AlxZluKA1gYVZn1WOcO/wFCWtwWqflTfzRAok0KuQ5caOWhbEQ67oquVzS1rYUBvge5r7atDqRm2gtzrlFi9rr+Xra9r5rLy8dTJ2u2Q4ZjQJJ+URbjk2xsN7BuX1TXNMrpQZe/ZcTOujM+GzSTnGFZ21hKkatsoQfup4gddleO9ROmZ4ckY5vjJZ1behJ6N5WxKQ5unX9Wfk3f1Ua+kn28d4Qs9s17OHphwGCjUJgWsmEGh7WnmOmchjGp9J8WsGwcl8xM6REo8emeL7u6b5wa5Jfrp3ghPTEWvkpW5eklU7ZUr5AsXRIXpkgHcLZONyMfOTBcamiti/qloqML55RQNrmhICz6pUsC2n9vZrvT12KM9x6T4D2gt7aqgLtDS1MCPx4VxVgFb8XZD0pixfYTZeharqMmD8VQBpqimSbAflNR4amJBT49NWE68aOAeHZ8gXSsxrSNBe4xMXD78JF7zD5r3DvU/crVCDaJ3yPQ9Pwo40OLGEY/2iJCsV8jgki/KVgwUm8k7LwEqepVADTyUgIcEv6tKglIuc7p+hHMWwX7Y5W+rN94qkaosZ35GQJVZSbQqV06DQZltdkpxcLfuFHq8KwuGbD/7SUUTMD2mth4uXp7nzqka+oFzgAoHs0dMl7np6gp89Nc7u4yVyirdbX36Z61+qjIRmYWe9wirySC9cFEO64pcL/AZneTyFViKe3jvGXa/0CxgrTLisLHFY1gw3r0pz0+osFypn0dOAkv3QmI5Y3FPH5EzI6ZEKZsk6r2KSfYeWI3AqIxBFi3NsMuJV5Rafkec8pdjyBQtTbFYbXXUQ+JGKvFfLgrntQ5aAjaQvrVjRmhsslshrDfkuoi0Om/V2hYBldaOjLShjP1LxwlCRp07lOD4+TVEhPieA9EJXnV++1npnOsZNC+v4nSUZbu9NsakpRkfizU5aSSP0RFztLM0mubmnnuvlwS2Vl5LVPJR9SEdtgi4tnoIiP7sFxi/KizwxEwmsIkI9G9OaX1gf43LlH1e01WE/KffoviF+snWAw+NlGpqyivrkGVHYdnm9xzXdCS5fWMsygXFNOs1IKeBZ5VEt1PoDhY3/9tUz/N3WIb4n+rttyuHvzymkPM0vDk9zd5VyfF8e4nd3TPHfBIrfFbjet3eUQemY7iafVfIUm5PQI4CPxWIck6cVq2+UjHw8P0VWLlcsiCgp5xiTt3tNd5y1zXEUPBJgeTjnKEr2B8T7w4em2CrPNiuHYG1LUsZ+kiAQOvKbbyYrObhMyts3WzmvkG+kMbOabG9kx0aeJFvWveNjRUY12Ask/6Z0XGHosrzGIikfFjWnaEh4xMQr79HmvUf1vOtqrNOh3Gnbv5V+VSVWxsob/ar77/aa1VPRQCBAtE8wOhzVlxfSlCpz6cosNZkKz2+bZL9yhYUK8lRC7LlqwUhWJhqEtgSeF3FmpCj33mFhAV2ulrOy8olkgTkODRQJatKksjEmozjbjk2jB2mWtZqbKTAwWhS4VsSCAMAq+AdkUOd03yObcCztlLW8KclXr6nn8jWNhAKHp14f5idP9vPS3ilGZhzWdlR9r4gfqlSdK5pYTrmXwMWqVpdZ3zbwxu/5xLnNQhx6RP2PVEcoqqifZfEbMabJ+dJ+Lc6Xhnnm4AwnKxlq4wELMiFXLwi4Y02cC5fXSIFAVt5voB448RRXCMdylnkJ1sC8Ioverlf5O9fu2Z21GVXbDjVWuBLlSoU+LYxXD+V45YjuxRNsXpFm8wJHW9Yj5iPPIhB/OmBu+yRIwOalL8WcUfiuqH1OgGf9SkoxN8Q8anQtEJXtk+EjeR7fe0ZGZ4XG2jR4RIcsNAAAEABJREFUTuoUzTyRDGFULi3AW6AoSE+tT4NAMaHrvmergDc2p/Cdcw5kaAVa47WBT10QI+k82bmOQPv2TIyL5tWyvrOOggDo5cOjvHJmmn7N64rVpIXTGK9wSXuCGxdmWdIUyLOZ5vR4jiG5mLtOT/C0wHJwskhzLGKd6lnQkKVW/aiVwo+nfaa1KEYqPscKPs+dnOH+w3l+KgD8u50T/HR/kZ8fKvFD5fbtp9r+Vtd+Jpfu6WNjjIn/xsYMnQovXr4oxReXxLmgN8HeE4OMTOapyaZ4ZX8/J/IJGZkTHFbId0Z9DFKOjhqPje0pLmiJ0+xXCLQ+tfCrXvhoMeS1vileOjxMWCywXp73qtYUaS/CkwyNnHPW+7elSH2qkuRj63pC4dw9Q9M8daifB/af5Nkjpzk2NoVsZ2v2jXpsHkTSAxOFMrv7JvAkpwWNSUwHH50qq89J6ZoUCwT+aY2bjeg7c/JG1b/2wOr6tYXeqwKRCeYcMBrYzZ7PHtv5+W2df/2t984v9+uONWcQljCTL1EqToKUrT3jaRF5CkEGeCxr9dm8Ms2klPCTiv0fM+9GEyTSwAQmbd9DxemuS9BVG+foQMiALEY/lF2jPlVUp/Fb0vExJcEPDzq6WpNcuNTHBQm2nXAMjhfl+of4lSJnBstMFz2id5hUEQ5NP7Qj8EOasyEXLY3x5atq+cLlNbRr4W09kOf7D43w8+fH2a/Qjf3Lp4rymhWFj0MZA9XjSunshHMBOP8sga5pumpMdIjxPkuRroVSL5H6H4YlKlFZ4S149Yi81ZdP87is15O5JM4laUnEuLYbvrA2wfWrUyxv90jrWqBJ7HmBysTQGlJtjtx0Ga9UlIdZJoysfYfH+VtEKCVo7YVqM6RCThb6wSF4aGeRl/scnc2Oq1bFubA7RksywNfi9lwM3/NFNlDn1zd3/HGTgMNpTng4zyEMpDEW0JRMyvCJKCl6QOjrPjjnkyfOAYX2Hzs1zWg5Rn0yrvx8lrxyUxNFWzsOcDiV9Z3V5xHTsWfkeTiFT52z+79MnuaSlbHnnI6N8AKcKOU7VjXFuHlpVlGSGMNa06+cKLJrtMKIQpRlnIDFpz0ecEmr1kRvDRuVX0yZ1yYX6eXjUxxSWHKKGIOKRu0dKvHykUkOSe/MuIiC9IgvvgK1E4snCFIZwkQSv6aGgudRUb0zilgNCBgGFUodLEIhSFGT8rmkM86dMkyv6A1Y3RagIBcr5OFFqu+ojPVk0mckF3Fg2GP3iAxd0w/lEvZ1jBsXpLhZzzQFTraBA/UDDybkfe9Q3144Mc2EvLvVrTG1k6Yr4+t2hHMOT3w556rHvM0WSo+W1Vao/hVFfRN5zkyWiRIJIvVzn2TzxMlxDozPyKsNkSLQK6zqqKLG/ZAMoMMKmZvuNQNnRMbISyenGc/D8uYY85T71JShqk/P8eLcO/NkrDp3toxzb+7tupFnbx8kmQK2X10pl8vYviJBOef+AQuRFPTU1BQjIyMUi5oBKmHPavcbvyI9MS3LY3pyAidw9KV4z7Zo706D6pEKFHJcUsOaBWkOHhhgm0KG01LM5aigSaDBMsk7VM5XqCLB4GiZE5rkQ8PjnDx58uxAqp0xWZM7tACKGrzlyk9euzrGQin0cQ3+bi2CQP2d7DvDkf2nmNA1UKX86s05p4nn0I6wIqgoVohFRToaclyyIuK69Unm1TuOyLr8+VMjfE+5yCdfn+G4gPvI8TMcPHyUqVwOC/1GWng4mKVQ8kWbjcPExASTk5OUlN+pytjkE84QCZzyFcfBgYj7tkxx/+uT7JtOU9JirUs71nbFuGVFkkuW1rC0K0FdGgLJyTkPT4oEPJAiCl0gcPXpHxklwTSxsEBYiiQzX23wxmYshVXUrKBVwfSMx1YZFfftDNk94NHdlOSaJT6rWyNq45Ges/odzqk951DTzG0ffwk4Z2Pq0OiSlOKti8couFDg4EBj7TRRKs4xonm6ZWCUo/kiLfNb8GqS7FVE5/GDg2w5NcykDFesvLPnztLsXKle4i3b2SJq1+G98Rygwk7naO+JskLtpQ1xrlKYdvW8OsYVH7RPnb4uo3ig5FFSGUUqafU9eWIpblvaygWK/df4yNAMmA4TbB8ocLd0zN37xnj55CSnBBb2CdCyADYRTxJJT5RlSGbSaVIyNutr0xillNP0vZCYH1GTCMgqbNIgQ3RhS33VcF9QF6MxBn3904RxPSvjorahhQNnCpwpONJtLUxHruqh1dY6LmyJuH1pLTcotLswXsbT+pOqoeJ5Kgd7hso8uOMM+/vHWdCW4daVTaxo8ElL9p7kxbnNufNOzl07f2d3TYQVHQzmKkwof9hdl+QC5YGvkCe+aV4jTpjQNzLGVKlMWU5GpHE2EoZyaDhHLO6zTIZGRiB/ZCjH7qODRPlpehWNa9A9XzxEv6RRzufgNz/2fvNHfvsnrKMzMzPs27ePhx56iMcff/wNYHlrrTkp9eeff5677rqLY8eOEZ4T1lvLvZvzsryoE0eOsf+lxzn08iP0H9mPTbzZZyMcU1MTHNj1EpOnXuLonp1s2XZSobxQdwKRRvRcYSfhrxQoVBT22HFwlB/fdS9/8Rd/wZkzZwg16Y7KEjw44pMR2C5v81jYEApEAhJ+yL4zBbbvPcquXds4drqPSQGotX2u6n+wM3nNXqyUKxw/fJJH7nuUxx96gKFTe+nMDNMeO0i+7xkObX+JBx47wH/90TH+f9/dwf/073/Cn/3lj9ip9vJasKGsr9m6nHN4mvxWv43Hs88+W5XzwYMHKWuCOvW4IutU64End0zy0xdG2HIyYsarla0esCAbctXSBJeL1nR6NGiR+eqvrwWLnuUtW6S2i3hkUiHJSj9P3n+fZH1EpQIpi1D7sy+nnU3IUHX0TTme31/m8d0FLaQKFy5JcfXymBQAZLQqnepzVpi57ZMsARviuOZqzlUYLcmo0iTR9NXog/CSWs2FNQ0BG2s9lktJllVmQpTTOi3o4ZD3Z0uLp3UtNVy5pJ66WMjWo+M8tG+SbXLlhmT4lcSnp8hLazzkYoUrP7eijusW1Sr8lyThxxRmDXnpyDR7hyIMLMMIKtJxTpM6kKeXFihmMgK3VIqKIkHmIMTjcTkKZemZMjWZBK11GVprMlVdNi1EOyDP6vRMmbyMgheOjHOs4rG9f4rT+bjAbYbdyskWUwHThWmCqRwra+AOecA39GboEeCIVcnVEUnAFsbeOzTGj7cPsPXYKIsbknx2aT0XdSZpCEKcSoYi3uXmqk9APoqwH0x/WfI6PKHxlBybxdPKpjRr2+uok/cfWZ3iwXam90/Jqz4mZ6SzOcv8xhRF1XFUIdlKJcaClpQieUnSkllM/Djn7LH3hDR93pN63lUlzjmCIGB4eJj777+/Co7mHTr3ZodMYRs553DOVZV1RVaUNeCcBk6Csft2zWj22IRoZX4VVYFAocyp0eMc3f08u15+jml5SvZspFlp+6PHjvP6y8/z3MPfx4vOMKAQ4OuHikznIVSZUCGIssIKFe07GiCZCbC844wsvUyqBmtj2J45PM54rsBChSjasxFJeV/zGz2WdQUMTUzy4q7j1LY2097bSU5mVFmT+iwPIZFCmKFCoGVRRQvFvLtIYUaI8AWuY6MDPCqj4rGHH6eSL7Nq8Tw2r2+hIzjA5MH7GT6+j+Mnc7y4NccTrxa457kZ/vr+Qe5+fpKjgxG5fIWy2gtVd+WcTH0v4MihozwswD10+CBFhT7GBfwvHa/w4+eGePpAmZEwhfOLAqYSVy6Mcd3SJOs6Y7RnHZrLaFSwOkOFYKJIZ9UQShmTa0VgG8ojTXkRGxfUs7zF47knHuLwQYGjyoaSrfFiZcsyAEpRxKgs8a0K47yiBZ70Cly7JODaxdBZU8bzrH6RZGLaMQxDKY/KufYlQz3/q+bAp+jaJ6qrTuNpQYKkg5LWR0njHmnGaTrR6Plc0lLHF3vquFYRlOuUL7u6LcvNC1u5WIu0TvPLAibvh0B88VOf8FjRHOcixS8t8rTt1DQvHBhi/9AkU+KzRAk/LNAYK7Gp2eczy+q5ZUmWi+elaM54SvMUySs0quUuYIywUKpHmUKhwExBPXUeBXmPSYWV1Rx12RS12aS6E2rdxaqU0gLMq60TCke+pHzmFoFIv5fmqFI29+we5W+ePiJgnKZfgH20fxIXVVjYIF6W1HPnohrWN8ZpVz8MCErORyJTbMexb7zEA/sHePLwIO31ab6ytoNrutR+gEGQyqmsjsTM275sTb9JSBO6atnaZIIglWbrwAT3KQf64nCJfhnQiUyKhpq0jAcfTwMXRSVy0gk7ToxyemRS699HwSMZEzAe+rQ117OqK0tLKkbM5oTkZXrYOVdt5x/75v1jK/hNnzdwPGsBFTHFZsfO/cPO2PX169dz8803093djXNny5SlbM3bsQlkStXorTw456rlnTu797SIauvqWLluBe1dLezZvYsjCjmW5L4bRkwIKMvFiFSQZnL4NOtXZWlpb+L5reMcHogoCQAnFeLNTeeqijiZ8qipDZUfcFx+9U184fN3km5oZsfJPIdP52nxp1jcGBEr5/Ejn/pExLreOO01GsJYCwuWLKO3p11A5SlcGim8XGZyqsCYQiu5GS2K0HpUwcla1hshHpEfJ0jKahLDuekCiUSKuvp6sg1NmqgwM3qM3oYxbr2skasvbGfFmrWkuy/ltTPNArkcz24bZmg8x8joqLzcfsbHJtR2hUAhIj/wmBFw5pW3OXBigh8/tIOfPHlMiyogV0nSlPa5sDfJZYviLK3Pk2WahHjzPa/KW1Gym5iYwULJoQD/9OnTChmPEwkkcVE1ZNsv4yNTnmFBcwpK00ReyTqJE6AWpQhGhscYHZ/iyOA0fRMhcYWPlncH3LDMZ2njDH5B/BbLOD0VSWGWNXb5fAGbD0bj4+OMqm+zoXq7ZuVUfO71sZZARNyF1EvxVUIZmEWwCR9h16EtHtCbjtMpBd+pvFtHOka3QKRVnlXC9/D0nJ54T17OOZybpQhfa6A14bi8O8O1S+QVttcwprXwcl+OHaMlBhXGLLoAcUGdNO3yOp8bF2W4Y02Wa5ZkWD8vSVdNSJIcySAi5jviMVfldUZpoEIplEFQkZ6MMCMhFIqGMvJDGejxRJJiCJMzeT2DALXMGa2b3cOO108XOTNa4NkdA+ztD1QuItlSy6QApa4Aty2p485VNayv96hRc55Wse9X8GWAF9S//eMV/n7nBE8ci2jNxLl+eTMXdqRoMl3hBTh5vk5ylZ3Kb7J5AsC0nltWH3Dz0jouW9hARZXYh6l+9PIRtvcJvJ1P4NnolqmIr+Gi49hYgeaaOIvrk6h1Do4UUBq0+qMsyxtj1EpmzokTkXN60+F78fLei0p+kzqcc8RiMVKpFGYReVKw9vxbFZmFEfr6+jBFm1OI1coYKO7cuZNt27bx6quv8vDDD1dDrjStOh8AABAASURBVLOK8K112DNGTso0qXYuvfgCbr3tdgqyop57/kXGRserYHfmzCBNTc001jfRJq9uVU8Nl61oYEbK+sGnz3DP/U/y/HMvcuDAIX7y458ydPoMmQycOHWGx59+nedf3sb+kwVe2TXI/l27GNj6DCd3vMbdP/oZr722FT8KtTiKlAaPcGj/PvG/g6eeeIJjx08xKdf01Vd38Hc/eZy/vfs1fnj3i+w92CcFEBHJKxJesutYgWd25tit0OZ4Ub6onyLSJJqYLilMe4KjfVO0dTRz25UdfOu2Fj53RZzlbX1aeCdYu8hjvsI6g2f6efiRJ3juhRe4+667+dvvf499hw5QlnWGJn2ulOKBpw/z//0/7ue//ucf8foTT5MtjLNGHvCVywPS0/vxJ07Rf/AQ9/78bp5+6ilmtDBDeX5Hjhzlr//qb3nssScVMt7D//g//lu+//0fS7bQd3qAP//z7/LYI49yUuHxkcF+AoGx55+depNTeX7y0/vZvvMgO3Yd5gc/eZCjR06zVIn/rvgA+7Y8wcmjBzXer/GLu+9laHCwKhcLYz/22GM8+uij7Nmzh0ceeYSf/vSnWGjY5oFzzoZ+jj7mEjBPBoFjghgjOdgt72cmLBNKqdoQ+ziBFCKHLukM7LrRGxd4H7azDYgraM/EuXZhPZ9ZXkdWhvCLR6e5S8boi/Ikz1Ti5BGXAoWUwK8j47OhNcVnF2T53Q2t/M4FTVy3PMvipjgJRXV8F8N5PsVSSTn3GR17mFE+Ix3o1I3A97V+AgEmMmiLTOVmqMi7rM3WUpOtxz6gMqqURMJPkpAj0dGQYN3CGhY1J4SgOeK5Ij3JGGKBpPjxiFQrhC6ioLW8U6B+92uneG7PIDXJWr68vourF1noWMWck2y9cwSOd7+pehtGPEJS8RJdqYgLGjJc1dNU/bHwssLBZenllIzimBPqa+ALxDkikI/U0obeBjrrU/QrV/nc/n5yis6tbk0wvyYgoYF37jfhhne1ee+q1HtcyDmHc+4da63IQ9qyZQt33303J06c0GQIsVzl008/LcHkqgC7Y8cOjh49WvUenHNvX6fuFSuaTJUEqaYFJOu72PLaVgHrcYU1ZrDQbkNDPb4Utu/7ArMya+bHWdkbk9J9mB8JEBsaGpg/v1vKfxc//pufyOsqM6NKn3h2Gz/4+18ojNnHsTN5jh3YiTdzhsULu5i/dAk5TVDzcPapvf0vP4rFzX218+rzL7BlyzaO9w3y+JMv8PP7tnC/cnt3vTDIc7uGqpO8rKk0PFXhiS2D/PnPD/CTx49xsC9P2cto4ZTZt+soLz+7hWwq4Kt33MLNV1/A4s4a5rf7ZMKTArdd3LC2wNcElqXh3ezZtZOmpiZaW1sFwHs5fPwEI7ISh4ZDjp6e4vBwRKJlGelUCje0h7Wtk1y3yqMh7OfZh+8hPzVJe2cHh+R1Py5wtw/xhALwQqHEfffdVw2Vj46OsXrlWhrqWxgfneSv/up7vPjii6xZs4be3p7quHkyVIxCGQ2nTg/y4KPPsm3XIWKJDGuX9zC/JYnLjbPthWc5duQwHR0d1NfX8/rrW6tgaMaQGUpmIJmhlE6nMdq/fz9GJSkWA0ijd5xkczc/8hKIxGHoICHtWhc4qfIiUzLoFKDAaR7p9ofzijy16ysF46TCK/QoTLqxJWB1S4wWebLHBTKPH51hS3+JkZKBjzoh7gPxXusVWJAoc3GTz20LarhjXTPrOzJkVOeMwCvEVQFwShGtfD4v3Vep6rxIz1eUf7Rr4+MTMk5nquUSiQS2niyaNiUQzZcLdCpCc+XaLr60sYVvLktxU4eiPg0+LhYyKRAui3vkNLioLAPZcWom4LnTZb772ijPH5tmeWcD31zbxO2L6+hJQSD52zjwW27203WnFZ0aLzsqLsCXt1cjT3WhwPCanka+uK6HS3saaIw7mRKopx5D0xX2nh6lPptgZVtGYA4HhvMcPlOi0UuyRN6ksFFleV82732p9R0qdc4Rj8ernqPtnbNJc/YBU2ambG3vC6Qs3DY2OkFJ4bSKBvS4QnPmRdZLUS5atIhrr70W25snas9UBKhGVsfZGs++O+coVTyOCliOjifI9KxmaHKGnXv2MdA/SF1drbzYBM551Qfs+0uNacdlK5OEw69z+tQAbe2dNNTV0drQxvMvvUxxqI8gTDFc8umf8Niq5LrYpCFZ5MCel7n/gXtJZzMsX7FcnmqR7dteZ2roJB3NaWUiHNNln5PykCYnJrBc4oEdr7L3tec53Ofx5PYYD27JcSYXMqMcYN9ExPHhgFPDFU4LgA8dneTpF4/zk589xyvPv8TCjiy3XH8ZixctwPN8EvEkybhPJlZUnjCkMzPB4KmdRJUZWpubufjSzXz+C18jTC/k/hcHeXbrEDnlKDraW1i7opt1y1tpqZmkp7lEu8LHjZkkGwRuiUScKSXzC6UC/f16ZnoGhyfACxRSLUpReCxfvISv/s4XWHbp1fzdo3v5ux+/qLFOs3TpYmpr62hsaiCWDChJsU0oLrT18BDbj4zw45/+gtdeeYH1SzuZ31rLxNAQh+WppxRKbmxsrIKjgd7OHbukKGaoKNSdU/tBEGD3jdBmn7y1OeCpfufenFu69bF82bx+K30sO/JbM+00x3wZrI6emhjLWrJMKDw4GFYoUgEp99+66n/Mgw6cc2cNaueT1HxrSziukofzzXUtrOhIs398hicOD7NtWOtFc70gnkEAr1SLJ5WekCZoCkKWZQMWZn3SAgpPa6sjUWRxQ0RrokDWFUlr/QWZNKNKp5xR7s3y8qEHuUIepyiM0FPyKVKbgu76kKsWxbhpSYIvr6vjc4szXFTrcW17jK+vaaAuHvHkoUn2TDu1XmFSBuquXMRP9+b4syeOsuN4P8vnNXKn+nCjUkEdCY9YRHUTllb37+rNCstwLkpvH1HK6K6DI/zZq2d4/OCYDH9VGDmc8yQ3aFMbK5pSzM/GUBdwZiSogzsHZ5iU3Fa2JmhLeQwVKuwcKZJKxlkrA7qzCqQh9kl81fiu2PpNCknEv0nxX1X23V+bXeTOOZxzVY/PFJ5dt1oM1Eyx2TWwMj4mYzsuKkl9pv9M1cvzBZx1dXWsXr2azs5O7Jxzm9U1S+cuaRfJ06soR+iR9zK0zV9Jc0c3z7/4MoePHKW1paWq4CHCOWc74h6KacforHNUxESuVNFkcmTrG5meyVOrSZvxYkyVPcX9E8qxTbN0QQN/9K1bWbF0EQ8//Ag//uGPGR0apawJMjo5judHZBIRdWqvfe3VxDvWEWTa2HTZ5XS0NTNx4hXKg6/Tf2aMu54a4O+fHue1IxHDuYCerjou29BBl8B1aHCCl3f0s/PkNAU/YHJilPGhAVBYJAKc5JNIJogHvsI+jrxApCBPDAGthWmP5Ws5XFzEC6ey7J+qxdXPo725gQsW1XPN2kaWdyfJ1kA8gbaIpsYmVq5YxuHDBxkfGyWIxXECxVCmpHMekdpp6mhlsfpdK4OgXFPP84c9nt1bYFz5EQPFhKxbG6d4Mkm8pgb7as2ELMmSl+SK626iTf1/5fknefrxx5mZnmYmNy2vfpqkwNEAMJVKkk5nJOcp8jNFnHOklNTPZrPE4/EqWRsGikZos3mg3dzrYywBJ949zTUn8MkICBo1j6alOIfDEjkpdi1NlfhwXmKpOg+d1oAnSorZeZkYm1qT3Dg/yyU9teQUxXj6yBgPyXjePhYxVAkoaFWG0h1OIVQvhFgYCuNLWp4zLGpK8MVVDXxnQxN/eMk8vrK6GfuU6+ULsqxqiFhZB5s6M6xpSbA4GwokAja3xrmqPc7nl9XxJdGXF9VxfWeKdXUB7QIQ2fm0CIAuak+wui3L/mMTPHVgmiEZ6CcKHg/sGefBHYPYv7Szr6d8aX0TF3YE1MdCfM8Dz8fk7+vw3Uo6UsEKHmdyFR49PMGTZ8ocySfZOaD9ZMgYPjOqtyxd5fmuqm9jnsN3HqF02umpMgcHpmgS4i9uSuOrcfspPEVZWaL+r2pLUCfvM4ZTK7wvm/e+1Po2lTrncM4xC4K2NzpfiQ0MDHBMuamcwgMWdrPJb+RLYGkpQwNO8w7sOVOGvoRrzVmIzz6QUVYY085/iTRSgRZWMh2AXPqGxg5WrlxNXoAbiwVYPWgLBS6BPBFPE8ITn5l0gp55nXR1t5MTqO4bKDEs6yXu+fR21iom78mDgenxSeq9SS5elmXzpsV859u/yy233MIBhfleevEl9ReytbXENAkWddVy7WWr6Jq/jEG62HU6RrJjNT1rrxdgt9Hm72Vx8xl6VP/LO/L8+OEhDp2YZnGnz6Ur4yzqcvR0ZVm2YgFX33A5t37mJgL17VHl9Cwfa/IBh+d7WN88zyedqaGhrlnh0AF+8ItX+dmzp9k1nmLCZfD1bDbjU5cosbTFZ2GzT1ONTyadxHkO5zwsjPPcc8/i+94bxojJyVd/kEFRlvWejyqUY3FZolpsOyZ4YdsoPd09rFrbTKFQZGamgHOOaeUMxiYi+vtHSMQ81izt4Jt3XsO/+KNvsnLZYl5+6SUGlVdMGrgL9CoKIzmFdGyOWJsWErZ7dm7zIxaL4Wm80OackzGlwdbx3OuTJgHNRXUprjmZ8CN5UTkG8iFFz9fVD/6lqXZeo656bO+BbqS0LjY1Jfja0gau7qkhqTX2yjEZvLuGefjIBHsmigxUPKblQUb4yvXB6fFpXKXAxd0pAV3AJQ2O65R3v70zxlcWJvjG0gzfWl7LP13XxNdXZPnGyizfXt/G7+j6N1fW8qUFaW4VSG7OBiyKe7SKh5S40tLRO/jiKyvD4qL5GeqDiJd2D7JtOGKcgEkZz42JCrdt7ObOtR1sbIpR55XlwZU5u7mzu9/gPcJRiFCeuMK+05McOTNJ5HyOjBW5Z/cZnjwxxr6xSUaUL62ggqJQ9ZfE52Cxwva+ESKt/RVtGRrScYaLcEgh1dq4z0Xz6uhpTBALUCvuHPGeb957XuO7qNAAzJS4fejGjmcfGRsbY+/evRhA2jXnXFXxmSKMS1H29PZi5e37j1bOyhsoGpA++OCDfO9736sCayhLjPM2A9dSWdJ1xWp9YSXGsmXLWbN6Db3zewlifrV0RWFZU8Am7lDeXiqZ5OKLL8ZzCV7dPcUvnjrF89uOsn7lGlavaCcRlCkpL6DYK6t7EshxZN/2HWQERp/73GdYv36dlDXycJKskOfVUFfDyIkdtESD1M700XfoCD9/+BD/x/df5+homvVXfokrr76OqzYk+Z3rs1yxPitgE1Cl4vQ0ZbEvvic1ibvbIq7cUMvvfWYFf/z1G7jysgs4cvwkDz38mPp/XECUU+gxp7Y16RwYgATZTnYfHOaBXzzG0R3bqQweYXFqjJtWxFnfFWB9CciDFmixUgLnMHmYLO2DUdu3b8dkbWPmex7T8u76BwYF/CFuZpqJYYVqTuS4V/nRh18s0NSY5LZw2kVUAAAQAElEQVSr2/nybVdhY/3aa9s4eaqPxx5/jgOHBwWAY8QEqHXxPIPHdrBmxXxuuO46ujq7qsZKe3s7lqe08Z6YmFLEYBobm02bLpB802o/x9DgUBW4jUfj1XIuRnbM3PaJlEBCi7nV93FewCEZWmdMA38Ee5r2PRZnfG6cl+GOJbVs6EzL03Xyooa55/AoL8gr2juWY1x6pm+yxImxPE31Gda1J2lNOpIe1Mh4bIhDt0Khy1XX6roYq2rjrEnDugxc0hxnVY3HvIxHmx6oc46UQMb3y/hehDAQH6+qB2yNhLrXkYpkANdgKZpnDk/iKkWuWdHEdy7v4qurkqysj1Hng7PnJGN+yy1CesFVaKkJuHRxM4uaa+gbmeHUZJm+ss+UQuPIQKDaDuJM3GlsC1Q4NjHJcY1tl9Ir3bWJqo45PDTFjmOD1LgyixQmzvqhODv7jDqo4/f+5b33Vb5zjQZkplhN+ZkXYB+22bp1K/bBihdeeAE7NyU4NTWpUFlAc0sDU9MTzORnFEZdxTXXXFMFyOeee64KpKasrUX7gIYd2ySwcyMDVSO73nfiMOXB/YSTZzRI07QvWMxNN11TDWf6skaHR4YJAifQXEwi6TM0PIjnOy6/ciO3X7+Z8WOvsfeV5xkaSvOZr91BQ3MWF84Q5kdZvqSW5V0hdUqy2/f6tm/fyoGD+5m/oIc1a1eSqUlz4UUbueGGaxjtO8Wrj95FceQILohxbCDH61v2Mn5qP/PqAlYu6+HiDctZ1RXnCxel+Be3JPlnNwdsmp9X4r9IT28X8+e341VGiIWjLJzXxJVXXcJlV1zMTCHHrh27GToxSGdLJ81di3jpcJG/enaak4mLaN3wWepbm8jO7OSCxj5uW5NiRWuFBcpHbFi/hIofMTI2SjIRrxoNBmoGNLW1taxdu7YKlibX1as2snCBcqn5oiZuiYnJHI09S3j56DT3PzfNgkb42hXNXNAT57Zrr2ajcpx/+ch2/uef72T3dA2XXHERl122iVTMUaPFn9BE379/LwWFyq678QZsbtgHoK6++moWLV7Ijp3b6B/o4/IrLuXSyy4CF5GUwbBh43ra2tqwr3HYuC9evBgLs5una+PunGNu+2RJwNPYZ6W1OhRun9D6e1wRiBMGkJUQZT40hz78/tq08wQwcemT1lSM5fVxPruolq8sr2dTSw2FmQovHB3m/v39vDQ8w9PHcgwql7a6OUaXwKQiqDCyFGVJAOIEGoFAIy5jMu7C6oeTEpraSckirkJO5Q2MECAKLoj0TKicXknXR8oVto9V+Oudo/yH7ZPcd7JA/bws2cYYLx0a4949U9QkYlzUlqAzXSHuOQJ1wPMDUJSNt2y2rs6nt9x+49RTHQkZ0W3pgOt7s/zB+maumZ8mrQVfk4mzrCnF8oYUDfFA8OjUu4iS+ndktMKWk2Wa0zVc2J6hWWFh+/GUBxSJUgoX+9J/U9qvRuE81e97TkDu3mj3vTzQNHsvq3vnukyo5gGuVq7wm9/8Jt/4xje46KKLWLBgAT09PWzatEmAdRMrVqygRXm5W265mW9/+/fZsGG9gDKGKemrrrqK3/u93+Nzn/scq1ator6+Xp5ZiltvvZWvf/3r1XqMC2vL9kaxWMBFm9Zx67UX0dVWRymM8OJJ5nV3VYHAytbWZrnxphv4J//0O1x73dU0NjbgnKO5pZ7PffYqPn/rJm657TJWXHQZJyY7GNfAOHmCF1/9Wf77f/OvuPqKC5SnS7PpwgvYfPlmVq9exY1S9MuXL5Xn5tPa2sxtt93Mn/zxH/DNr9+pNjbT2jWPpqYeAc0qbrvxcr50+2Vcf82ldM/rJsDRWhtwwdI6rlrfwsqFDVx4wXr+6I/+gD/64z/iqiuvoLGhnpgm19JlSyTLL/PHf/S7bN58Ib3K/a27/jPUrLmZHVNNHChkyXZ2c+PN1/J/+Zff5l//X77JHbduZtG8Blqba7nl5uv5Z//8j2QIXEF7Z4fG4Ea+qbHZsGED6XSa5uZmvvzlL/OZz3yGefPmcb3CuX/8x7/LhgvWUQmSDNeupm7FV+lZcq3GrpmvX93MKiXzI8loOGgiWnIbqd7NNLQt4rZbb+a/+7/9U66+fBOpREBTQwOXyDtfsXIVa9atZfWaNdU2fXkHHR3t6s+l1fHfuHGj5sqF1NfXSZ4xlixZzB13fJHr5G0afzan7rjjDi6//PLqPLExNeJjvjnncO6X6e279Mm749wv9114QKwC7V6MhUqzTAgEHj05xpCuGXDK3vrAhODcW3g771xTH0+K2/N8YqJWgeS65gSfWdbEl1a2cnF7LV455NnD4zx/dJQ6GdDL22opRR7b+kvsGok4onzg0bJjUPtJeVt5hWFz8rjyEcwoOpYXaBbU5pT6PlVxjJUjxvX8yYrPS+MVfnx8iv/ttSH+p4cP89fPH+eZPWO8sGuIQ6fyTEcxTs6keG7/KK/sHWK6JLHpWeccmnB6OTwdO+eqx845fpPN4fCdp7476uIeqxWq/ZzCv1f3xuiMxqmv5En7HsI+PJWN1PbITMSOE8MUyyVWKZzaofztcAFePDFO/0yR5V31LGlKk/LQEx5O9Z8lx/uxee9HpW9Xp3OySoKA+vr6qnfQ1NSEfcrQPlRhwNciQDQyhRyLxQQcTXR3d1fL+1KWRnbPyrS1tWHPed7ZLlg9dj1Q/W9t3zkNUH0NLa2N1NWlKCvEmpf1lkwm8RR78HwPO56tw5RtTU0Nzjl5RiE1mQS981u57NJerrhyKQfOeLwqj+zYqE9j72pWrFxBbbZGnqdPXX0t5vVYHcZjQnF+5xye51X57ehsZV53G+0dzdQ2JOhemOS6W5Zy82eXsmJ1g+RRp3oCRQoiHFQ/VJNQ2DeRiIn3WsyrMqqrq5PBEFcJquVNlh0C26C+hX3TjseOROweq4dMM/UZnw3zAz53ZSc3bF7M4gWdZGtS+L5Xfba2rlbGiPiRh5iUTEwO5tWbDDzxbVRfX0+9yIyb+voUTe1NTCkP+9SeHD97LU8x3sPtV6/jK9c1sbg9YET5oAd3jPGzl4c5MFLDxtXL+Nyl3dx6USdLe9qpzaTUvi9wj1ObrcXqrslmq8Bo7aHN932MB+trVvI13pxzVVnascnZ7pmMbV7YeSaTqdbrnMM5x9z2yZJAqO4IE6iJYEU6xarGOnafktI/M1X1Gn2shAp9pF5OAOCRBrqTIWtrQ67pzrJ5WTcGegNT03TVx6iXsbinb4q7dw7w1y+f4hf7J/jb10/y3T1D/Ndt/fzVkRz/555xHjudZ6vW+AOHRnmir8if7yrw71+e5D+8Ms2/fXKQf//oEP/5kX7+8ukRnjgwhVdTx8ZFvXx+TQdfu7iTa1dlpAN8ajsiGlpb2aY2t52ZpizwFYvv+ctWYdILWZCu8NnFtXx+Rac85DR2fbaxvMBxZ/8MfRNllrckWVjnka8ILAeKnCl7rFzczJV6ttu8RufpsfOf1un78LJW3odqf3WVs5a8Kb+3knMO5xx23TlXVXAxAaSdm5I0mn3eANDOnTv7jHOu+txsWd6yRQov+IGT4vXJ1MTIF2Q5TRUEQCoYlQmNZIk556rtWj3OOWyzYz+WIabztniF2zc0sHhVDXt3FxkbqqUSlaogZfzYog01oM65aj2c2yzk55zD8z2BkU9MnmwyGVR5aeuIs2p1K04gVChU8Dwf2zydO+fEo7SALjjn9M4/OHfOVeUWamKfGAy5+4XT/PiVYQ5PJkjH06xodHxmucdNK+OsaPepS4XiIVI7XrWuWd6cc9jxLFk4NYqiat3GyywZE+oxfVMB9740zo+ezVEJ09x2eTOfuchnUdZxbKjMT57u46EdZYZmGrhlZZKvXlzLus6IRrWfcBW8sKL2IsLobLvWltXtnLNdtV3fl6rTuBhPdt/o/OPZc7tmNHvu3Nk6qhXNvX2iJFDxHAVbImGZGoXhNirntrKxief3DnB0vETkvI9cf6uzMQSnv8D58qYElDJ4fXlIpfFJFrU1sWlRKxnN9yODOQZjKU6GHru0jrb1VbSOcvxUa+2vHu3XfoK/2T7Nn746zn95sZ9/++ABvvfsEX6xtY/HD4zx7KkCW8fLeNkY16xv4o82t/GvLm7kX15Sz5cW+1yi9blROco1yl/Gla4qyg0dipIcm46IqvEq3pfNqe9puf09KehVaDWtvs42JBXAsfEpXu2bJCkDeXlLiqRXkY4pcUh5yqSckw3zsiyrCUgqrFxBetDp7X1+faAzyTmHKTznHKZs7Xh2Pwt4s+e2d85Vy59fbvbY7r+V7J6R1eXcedIT0NivzaSp0FubFGgk2KfQxXjRYT8b5zRwvu/hnMM2597ce/asFqTvAuIRNCSLzG8IOSlLdbowQo8mWlKJc6ephQEjTuATVPm2Z31NAufO1mdFIi0SX6fJOMTFj69wxulpj5dP+Ww9XqasApHqCENNVoGTPW/1OOcI9VzoPFXjC9hQc2VyUhB98oLv3z3Bn784zusjGYJME8saKty6qMwX1me4eEGSVk2sROBrYYo3F8fztBdvVr9zDuccgbzu8wltBjilSHISRWorL/52D0X89OWZ6tc1Mk2N/PElqSr4zvhxHtg7w398zuPEuMcl8yP+8OokN60KaNeitNxG3PnVtj3P9h6B7+GLD09ytr1zTve9Kj927Xx+Zo/tunNny9kzRnZvdm/3jfiUbzZ2v44+6iJ6K/8hjolC4eynHD2fWoUTL+3NUNT17+0cZNdEiZIZVCoTRUV1LxR9+C/ng7OF7wdEXpyhos+W/jJ9uRKtdY5WrY+uGvjG+nr+h4ub+O8vbuOfrE3xJ5tq+OyaFDdvkue0uobNy1Os70rSHE5wxdI2Vjc5rp9f5vcvb+TOdUn+9TX1/Pmt9fwvV9TxJyuSfK43yQUKaS6UEdEizzQeC2j0K9zcXcNVbTUMzEwwkx+lPgmK4Eq38K43qSdCyboU5clH0wr1FjmTL7NjaIbdw8WznyZWLriivGdFiOZJPwRBQs5BrKrLipUCldIMxxUCfuRQmaKG6qLOGG2JgKE8PHw8x4l8iYt17eIGn4YAAufhOfeuefzHFPT+MQ//ps8653DuQyAx6qR8A/W2oS5OLOExOlliKh8RaoHptl5O9Msv585eEyYQChQ8ebIlEjyxC+y7h4naBkairCZEhELjuKBMLAh/qY9Wo3Oueq16jB2DLuF7jpqUR326zLgsp32npunTRCniqpM0EGg4Z+VFuuYLHWOakb5XBiXfc5WA7cdLfP/Zce7dGWrB1dOoPMzaupCrF8W4aEWKziafpEDR16QyGTjbV8nh3C8T5zZTSOY5OueqVwLyai7HsBb0E4dC/u6pcXYomb++B/7gGp/OhXFePZ7ne48M89Crjg5/jFs3tHDrxiaWNnukYlT76p1rVw1j5JzT7k1Cm3Nvf+7cm/ece3fHqnLu9QmSgIsg0Jr1vQAPh0+JfHj3PwAAEABJREFU7hrHFavnMTpd5N7XD3NMgFMOpIC1XrRc+NA3Jw7OkaatDGBH/xScmIwzUqyhf3iGyYlpfDHbIGCw0KH9Zqh90X1zTyO/v6aZf7Wxgf/ughb+9QXNfHtlln9+SQ9/pON/c+Ny/q9K9XxzRSPfWt3IDV1p7Mv0rSmf+sCRlt6LeQ5fDXuimIzcQHLpzSa4ZUUHt85P8pml9WxQKDPtypIo73rTUGDgaAa+Xw44I536+L5+frH9DPdtH+CVw2OMKRqGK2KfoEXtO/HjqQX7pLonXk4VAp44OsqoQPrC+VkW1acFsjFeOD7JoHTipd1KyTSnqPXB+HfO4fS8kXbv68v4/O0b+Jg8aYMY4aOxoLYuUHg1zpgszMGxPBUJG1txWKm36VDoEVKWdRpy4OQUr+2dZmGrx1UbGzWQFR7ZNqEQgJPFqnJh6W0qQYPqeOuWTnosa4/RUufLgiqx5eg4U1okxpZcwzeLG4+K21c0YpMlX55vhbteHuWul8Y4PBwjmUizQKB4yXyfG1bXsG5ekoZEqAVXJpIXilrnXW4GjrNF7bhYcUxECfaOwu6+HLIRuPHSNq6/MKtiZYV6xrn/pSFyyoNcvDLFN65oVH4gRnva4ZeKzG1zEnivJOBUUcqPkQ7ieFLyTso2qRD9ha1x1i1s4kglxpMnZ+grQEVrnt9g3vMBbZF0zfh0joHRUaaKeUwvBeqHH6H1Ch4RMa1361eNXK4ar0g6yJNNFKlV5Ko1Vma+8ndtToZBMqIr7dOg3jaKsjLiE86XCe8Rk3wMcDl/M10g/ZIU2GxsD/gn65v52toOFmR9XLmols8v/M7HnrSiE98VP0HBBQxNz8jpGGfFgnqWLqzhzEyeU+MzlNVmZF8Pm63doScj+gsRjx4cY9uJcVZ3ZLm4M4vne7w6mGfLqRnm1SbY0JIg64ViJBJ9sC+p2g+2QbM0jEzpGp1/bJzYNSO7bmTfcyuVStg1u/92ZPfPp18qJ7lqrmlEKmSSUK94e6EcMjSarw7cL5X9lSeqQAM7rWde3nOGrMtz+4YkX9nss7ANnts2xcPPDjI1ExOfniisUqlUlkc4Uf2eX5U31RGJzAu1c6fjVKxCpyZmT0tG1lOFXaen6RsriK+QitoLFZYwOVSkAAqaUqdzFZ5RUv4Hjx/jgW3D2M/XddX7XNkbcefGOJsXB9RnwTkPrxKXAolhE7j6E0taFGiztt9K01qseYWi7F9lqQie56o8jOcKvLJ/jO8+cJjnth5Xf2PcebmsuQUVth0eVtK/zK6TcTpb2/jcJU3cuT5HT0NEyi/L5nB4sQSz21vbfOu5eav2NR/76s3596r9l5Kw63Zs96xO2/86snKz9G7LzpYzfs6nt7b91vPZ537d3vj5VWXe7vqvKjt7bZaH2fPz98Z7LpfD5GbX7dy+8mRk5+9ExstHkZyYikuBxn0daD7bf70oliJapEAvXZClvaeDl+SJ7DyTV6jPqRDVtag3vSJR9dKH+qalRZNCqSt6EqxflGHtoiY66jMKGYpf4UAUSS17WrcKQzqFYAMvQRDFiSkREwj2KgK/ku9T9Y5lKFRUpiyAKokq9ozzcNU/9M4vbVHMUYkHMvVD4m6GefEKzUGk+h34yWrZ8+dF9cK5t7NaUCfVg1BeY0ROOmq/PLyHjw9z3+kSzw0GbD1TYFIWtN+YJIx7eiAhPlIgK+Bs3TBS9nj+VI6dZ2bobWtgnUK8aem43QN5Hto3gq++bJpXT5M84LLnE6pPqugDfRnnH1iDJhhbrMeOHcP+k8LBgwc5fvw4hw8f5sCBA5w8ebL65fVyuYwtZFvUr732Gk8++ST2qym/LaM2GY2cJllzHC6eH9JQk+H4CUc+72nBmBjcG9Ubn0ameIyPgh8SySI9esrjkSM1rO2OuGRxhqV1Jb64qZ4GJRAffA7ufr6IxcpL4Qwz+Qm2vLqV//l/+l84cuSIJpJmvVowkCrKussVIyKBZ0OygIxeVjWF9Mp7PDKW4MlXpnj29SPcdc8vePbRZ9jyylaeevZlHlI89+8eGeCHLxU51FdibOeLJI48xfXzZ7hhVZwFLYEsS0/A5BEEHs4mZlz98h2hFIn1xYhf3pgSMP7oJ3fz7PPPMTE5RqVUkPzLPPHKXn704kn+9pG9/PC7P+TZv/0LBra8zqHjFX74bMRjuwLiyqF8Y+00//TSCEV6qPUC1e6qgOx8HXpgcjTSWfVlx0bGi+2rF/VmPwD/wAMP8Prrr2NzwO4Z2Rf79+7dyxNPPMH09LTGS7JTf2bHyPZGVt8s2bmqfONl52+lN27+igMDkN27d1d5sXnZ39+PzdctW7ZUv5M7MjKC8WXtnc+rtTFbnR0bzZ7P7u3aLFn/jGbPZ8vM7u2etWH7WbKydt/2b71m143s3tDQEE899RT2y0l2bXJyEvt+8KOPPvqmwXZOjlb+/Lrs3Mie+zDJOc2l80hTWSAijpxIU03OEZPqQz6MWCjF/6X2gKZsHX+3t8hDJ4uM63oYlrV+y0j36qEP/2WsL5RX9LvL0/y/NmX52oIUvYogBcr5O4WDY55HXH32pbRc4PB8n0Bg4/k+nu7FBBYJT2tP+8B5xDy0DiHhQ0yEBwQe1ZPALuj83Ms5J/k5lY0R89J48sCdH2gf4Pv+uVL/cGd4WNHliox1LU7Jssy0BLprNOR7O2f4s+dHeOlQnmRTE30KFu06PUPal+GfSRBzCBcrhIoiFYolRhRqNc/wtRPjzG/1uU1yaEuU2TZa4kGla5J67valMVY1QI0MhRoNsoWDnXM4d5bEyvv+8t73Ft7SgA3u0aNHuf/++7F/O2QfwbfFf+jQIX72s59x7733VoHQFqaVbWxsxL66kEyetWreUt1vdqoR9iTcVCIjazrg0NEhTo1MU9b18ytyzlVPjQejpOfIhTFe3jPMzOQ0G5bUkVWew1e5XqHt793YxIJ5EXe/2s/3XihxcjJGJZaioTlDUjlFU57OuWqdXuRTVl2j8g5L0wUymsSeF9HUmGB5dy3hZJ5jZ3LsH5hky5H97Bs8Tbm+laf3DPFv/9OPuPcXD5N209i/1dowX0Ct5PyS1qQmYlkKoCRQq1TBo9rY2SbPHqp9585esD5VL557SyWSXHvZZtYtX0ZNOk6oRXpAHuz3fvwQQ6f7ufriRXz7D7/EBZ/9Kq9Nt3DvaxOMjE5xxQKP37/U49JVTTTWJfB9gZYWt42nKdq3tnOuueoEt2PnzvJjx0bpdJrLLruMZcuWVcvM1mGRAwNF+7pKIpGwom8ArnNn67C2nDt77NzZfbXgW96snNFbLv+DU1NU9u/S9uzZU23L2rZ5aHPySRlr9t9izjfYrE6jWZ5nKzxfFrP3z7/mnKuO1+xzVuZ8snqcO9sf51xVLnbNyjvnJHMf48k5x1s364ORzb/Z8lbG5Glt2DXjxa45596oZ/YeH4PteK7M4ycmOTLjYR7k4hR8fnkd81rgsdOjPN2XZygKkL4GrTOqIaQPt2O+mq8VdUmnLchmaYzFCXC68tF9aZbKuyyKzxlCL6QiQB0rOvb0TZD3oEVh0cUy8O9YU8d3Njbx9aV1XNPaRLNAnKpfIAdDTsY4Pk8eG+dnW09QdD4b5zXTHAuqn8x9av8INULSq5e3sqg5S9wLJBA9J2cC3qKkdef9fqlb73cTb9Zviy4mC8iUoIGdAV99fT0LFy7kqquuwn6Fxazc559/vmqVO+fo7u5m+fLl2PfXbDG/Wdu7P3LO4ZyGVxamKZLm+hS1sRn2vP4KB3Yfo1iojt4bFVo7xquVNWvKRRWOy0J67dAITTVp1i9Ka6jKmKufEiCs6YY7b2ihqzXDw8/38dOnhjg94ZHK1NLY2IAp9GqdVSsWxqbK7Ds8SG58mvpUXO1GJBMRSzpiLBLQFeXhHh7zmUn2sKs/wVP7i5yMuvDru2DyNCvrJ7l1UyNrepPUJct6FjytON/38DwP432WVPkbL+dcVQ5VXiSL2RuBrMvu3i4aW9oVisqwZV+R7/58D1t395ONBXR3NTPptzAQNeLXNLB6YS1fVAj187J6V7ZGpLw8LswTSfnkw7DahrVvitcU82w7dm2WnHOzl9/Y+7Jc7fuVmUymes25s2Nm82XlypXYj0NYmdk6rNBbj51zvyQDzttmy56/P+/2Lx0655SbTlfHzto0uaZSKewn7W6++WYs4mFzdWpqqvqc3Teyus+Xrz1bLXDem3Nn+27yMaCyW86dvWbH59P5dVn52XNrx8jK2j6U3O2+Hds15xzWdjxu84vqmBhQWh9s79yb7dlzNk5G9rxzripD594sw0d0y/iO0dEJntx5nBPFivL+PmvqPL60LENb0vHAviGeVfhuAq0LL+SjsDmtPSdv1jeKynjywDTTPwqsvSMPoQsYiRLsnHI8e6bE7rEyx5Vn3LL/NIdPTTE64+gfnKBGkaeFSY8m6cbAhThDGQHdVBiwTWHUJw6MU9LFK3qzLKmLc3C4wqMHJ5mQl7KhK8uGphjNcR/fOQSNhJ6g8UOYimr2HeXxnt50zlUXaUwAObtIbQGbUjGwNHDs7u5h79599J3uq7ZtPzI++4PimlNMTExW83j2k2EnTpzQ8TimMOwnw+yaWftWvmD5s0pFEYAyFiIzz8M8VQstNdU4FtZN0rf3BXa8so3TJwdldZbldYUMDQ7Tf6a/Ggq1ukx5VSoRO+Q17hFfGxYmCKf72bNrl+oOqZRDEOit6XF8Vbm4+ZkSdz+wiz/9/qs8//oJjh47Q16hBOd7VDTU4wphHjsxye5dx5kcPk2MvB6XVSTl1tUQE/BkKKi9gycqPP38IK/uyHF4KE6yro3ujjqFdONcoYW/Sh5jQzaGrzhKRXItRx6Tk9McPXpMIeu9bN+2g1OnTlFU21NT09X/c2jnfX191bDg7j17mZqexEJOk7r/zGs7ePS1Yzy2fZK7nz3KEXmv8XSjOA545pXT7D9WZGpomFX1U3xpo88lvRXS0RQDQxOcOnma1197lf0H9lfH1xNAm8wtrDcl8Dhw4CAD1d9hVT/1srGYmJhgbGwMixjYuSnlfD4v/o9K2Y1Wx97G1cbRxtPqsfE2sjGx8hba3LFjRxWo7Pq2bduq4Xmrx56tVnLuzc6tvPXfeLPn7ZrVa6F+Oz9X9I2dAYv1xe75Am47tpvz589n6dJl9PWdqc4tu5/TuFqfrP5dmhvWdwMd43VM/bQ2LTRrc9DKG1kZa/+k0gkWwjW+7ZmBgYHqGNl8tjCupR3seavXvFU7N4/W+Lb5bHVY30wGVpfVYWT9M3LOVQ0m492um7ztuvXH2rR2TM7Gp/Fn9dl949Ge+ShTewJuXNFFNu2zo3+E5/umyGndr0mX+eL8Rhk3NTy8+yRPnxhmVGs10lqNBEahKNLs/jD65hSJcjJIQ1/jIsL/MLj41W1GcgRCeWrSalXpVHRcqZQpik7lQh47nufePYP8+OWjPOvvOD0AABAASURBVLm7j+a2ZpYu7JazkGQ8ijMWxuifrmgMQiL1K/IjLJWUU45xz3CR5w4M4idifOmi+VzeneH0eIF7Dw4zpPG4dHkLa9uT1MnDDKTsnXSFky4xkmL51Qy/j1e997Huf1D17GJzzmHWqymfWaXjnEdNTZbueb04AkbHJpR/nOGxxx6rhloH+geZUOL3gfsf5qd/fxevvvIajz/+OPbPbc2KNyCzRW35zJ/+9KdVpWvKw5SOKQ1b/JbLsh8onxkdYfPKJhbOS3B6eIiR/DRFgdPuXXs5sOcgoRaRKa6f//zn2D9YHsn7bH/9JHue+SHZ6VfZtvU1nn3yGfI5A7ay5naFpKzSVa0FVmf30dtY4rU9Q/yX7z3LiztOMZaHvGL1A8PjyuNtZcuuAQaOq93Tr/HKy4+Rm87jlX2yWihdTXHCqMRBxd4H+0vUpBwLWlMsTEwyPz3OptVN9HTW4Qcensr78tZisuiiUiSA2s6O7bvxvRi7d+/j+edeYnholIH+YX70w5/w4IMPcUqAaf8X8/t/+z1eU25vqlhm/+lJ/uPfPM7//sNX2DNUJruwi+5FrTgPjo/kaGnPcuP6BN3516np30IDBcJSia07djFw5iS19S1MTJW462d3MzU6SihZ3q+wuSnzwA/Yt/cgzzz9HFpnAr4xTKY2HlbOxtfKlpVnNnB57rnnxPvuah12bmNmAJDNZjUfcurDg1i9FSlAA1YLw9sY21jbOFuOzRS8TT6r3/ZGdmxz5emnnxZQD9ilKrAZmBn4RlqM1Yvn3nzfx+aop8Vpl5xz2LWYDLt4PEFnR5fm4zT5mQLTMi4OHjooY6lMXV1dde49qrzemEDRculDQ0PVZ42HEeUqbW8gZ321dq3Oe+65R2Dbh3MOK/Pnf/7nMnYmsX5aGZOFzWub3wa41l8DOfs9Yjs2b9vqtf5ZjtueMbJraHPO6f3sa/a6rRcra6BtPFhbJqO9yu8Wi0Ws3NknPjrvzrmqjJw7tyeit9bjit5mBk5OcrfW6Q55NAVp5vkZny8vz9LU1sL39kzx13umGSiF2L+6qtinyuW5fTg9M94DfC+O52J4Wq9O88w5h3N2z304bEmWkUx4k02lXCCSjJzWckkL91TB8URfiZ/vPEMlHrBydQ9Fv4a07n9meYYbVtZxYU+GzkSJtCsimx1DV1tWk5Fj51iRh02nleNcubiFDU0BJ6cddx2Z4bW+UVpTRTRUNKr/nspHMiA835OMPDxd+zAkIvX3wY6DLTgjU4ZGb7YeaZJ4ZLM12H1TiOZNWq7HFr6nyZPJpKipSVcf6enp4bbbbsP2pmzN+k0oH2Xn9qxZ0AaaR48elfWYoLa2lvXr12NhO1VFd7cG6IJ1jEw6QtfA2GhOIPwA9Q11tLS2sG7dOtra2njooYfYe2qSnIuxYOE86hRmvPHGG6u/41pTU4Ov/FxMVqDxbB/YGB88yL/+9sX8q29dxoVrV+OnWjk5MC6wLwi8jvLYs4fYfaiPeDJkQXcjg/LkxgT6kXJ1J8dDtp2akZKt0F4fozNdoTs6w7LgOEtrRrj5ivXV35C1cLS1Z/IzQptzjoaGehYsmF/tY1ZgUigUKSkJbqHdpqbGaojXfpz7uuuvo72thzPDBbafLvDyiQJnxkIsZ+MTgmbiqBIJFYWbV3Q2cvXKLDdvaOCSle3KCfjVyToxPsH27duxn+wzuV988cVce+21+L6Pbe3t7eJlQXVMY5LZwYOHyOdn9MyOqvI3EDEeb7nllmqO0Z6Lx+PV38ktCXhNqRtw7VHOz8YupZDmQoXfuxVmt3btfkNDA11dXXR0dFRD8xZ6ra+vZ2xsDOdclYwXI6t/3rx51blghpS1YQBtc8vqtzLvlpwKGq9Wpy1++5+gg4NDVfA2gFm6dCl2344NZAwEbY4av0uWLKnylVZ+1UK0NseNbM4aOee0BrJVYLbr9tvD1mcrb321OWf1r169WobGqOZKuTq3YwJtq9/mxquvvlpdQ2KzOh7OGcdUx8L6azIy3g2ETcZ2bs/b3tq0dWP3bM1ZHR9l8jzNNxlW82qT3LCul57Weo5PlNk1HjEppb6+schXltSyprWR50/M8PeHRzlc9Ci7OK6iZz/KnfvAeXM44phBa2KNKFOiwil5gvftn+LxoznyklufrH0/7pNp8JgpjtCbqrAhWyGhyFJqJqRHujbjQs3NPANleKG/yN27Rhicirh2ST2XtPtM5Cs8c2yGk8N5ls9r5xLp1tZUXO2H1V4bJ9WDD/HN+zDads5VmzUFXz049xYq5JHLzeCcI51KV/fOCbxknUSyajyhWjabrSr/mmyG+vr6qodhVrgpOqNkMskdd9zBxo0bMcs4CIKqQnTOYQr78ssvr4JIEIQ0dzYQJZp59oXTHD06Iq9qkGQqqXapKhID0/0HDvHEq8coxZKsXr2EBfM6qorLlLux7XvKZYg3U7ZHBcTJZIxlPVlu2FjHP/3iBVy0bAmjZ6Z5fcdpHn5xH1sPDZJSsvna61fwe1+/jt/71tcoBg3cu2OS7z4/wF7F37t7WrXIUyS8Eq0NWTat7ObKzeu4bPNFArjGqjdhbYeSixFqPyYAMuWfTmfkGQ1Ww80WiitJcTjniMVj1Eh2gZRosVRhcDrBywcm2a3wab8847KfxfOT+IplWD52TXfA5etbuHRVA/NqIC1vMeaXKfsVIg9mBHS5XI6Y6jMyOW/atAkbEwNsU/w2HicUMozLaDkLQI4hLSBfAGrP2Hia4rcP4FhZu2bKP6kxNHlaeNHqMvC1ftr9tEDFwM28JgMgA00rb3VaObtvsrG5ZfXbsZGdm2Fkc2B4eLj6oa/ZNu15K/OryJ576/WyvNaJyUns93ONp/GxcYFhDKvHwGf+/PncfPPNVVkYGFofn3zySe677z6sbQNM49c5hwGRnZv87NpsP41X68vsufFgbdk151wV/Mzjs2edc5qzrtq+AaR5wnbd+m912t6et74456pjZtds/AyQ7djacc4xK3973p75qFMUqe8VSCnnvTjruLinTvmvIb733GGePDbBWCXJ4pTjq0truWx+A08fy3P/rmGOTlWk6DWRqx1U/K66/3S/2fwIyxWmleTbP+V4pq/I1omAgUrAsYkSu0+O0T9W4OCpMUb6x7i4M83185tYko6zubeeOy/sZfPCRhpTPqHm0nAU47mT09y/u5+iwrW3LG/ginkJxqfK3LVrmhf7ynS31PH55fVcpDxjredkeFOdy3wENu+35eG3ec6Eb2TP2t4UoFnXtjCNxsfHOHnqOPFETN5bM7ZoTTnaPXsmlIBL5RLlSlHKIawK0RZ/LBarWshNTU0Cvobqvy2yRe6cw5SoLfQoiqrlq/VIuYVhAT+osGhJN7uOjLLrlMeZiZDxmRxltRHzI0oKzZycqmH3iRy1NRHF0TNMymOyuown55zAORKhZ8qMjgzLOypSKZUJwhmaa0q01VdYubCVZQolNDcGLOrwufPGRXzupqWsWr2A/lKKe7YMcs+2CU7m07TWpFi/IOCWzU3M605xRgA0XpJCiydx+rO+BkGgSeQE0r767SE2mM5N88ILzyukd4AuAXirvCkvHqeiEK3JS4YceYHi6ZkKzxwc4Pn9/WzZP8CpoSIT0xFRsUCsPML8+iK3bGjhlvV1zKubpiZewJPsIiXTcwohzpTzFOSNGh9jY2OYgjZZGFCV5PGZwvUFfg8//HAVxM3bS8ngyOUsv1nR2PrVZyzXFVm9InvextrOnXPqj6uOvdVp42912j0j67sBrd2zdjKZDHaMNptLVq89Y/Xp0hsvO7dyFlmweswjNePB6rN7bxQ8d2A8WX9s7li9dj5LFrY9dvQIDY11pNJJEsk4Fq62dq2Myca5s/2wNq+88krsv5pYaNS+qmJlzPt97bXXqpEPm7cGesaX3bO9kdVn7My2b/zaNbvnnFNUoCRjYwjjcbac3TMD0niwY3vWyI6tjD1v/bJ2nHPVMTKAtDJ2zZ4zmSZk0Mw+Y899ZEl98LU2EEimCNnUluTKJW1oqvPo7kFekOsyUYH56SKfWRBnZXsdrx8e4sdbT7NzsqR0R4mwksdyagXNRevz+fR+9Pv8+t/u+LduV94yInVF+iuiLJ1ZqYRUyhGVSqRbRcKoQCksSkY6llFRkQGdl2MyIGDcWox45FSRn+we57uvDfPvn+3nlZEyLh1IFxRZ3ZHg8xcu5gaB4ObmFItScRJitiaAdhkn9X4RJ51zvBDx8LEpHt3ZR0b3Pr+ujc1dgfRkkSePTfLy8VFakxUu7YqzJluiniI+Eb7nSbd5aPXwYW/eB83A7GRwzmGLsayBMTIrfteunZw8eYKVK5fR0dGm+xVMAdrCNcA6+2ylKuCzxxFmrZty2Lp1a9UKN+VoHocpK/PuzMuwnJRZ0waUlrMZlVIXVDIzPcbyRUm6ly3kKeUkdp+u8Oq2A5RDqm1PCEiKDes1bBlWyBus94rymHICpaBKplSdcyAQjcXi2P9vHOg/wSn1oVgWMBfzTBcGBZYj9DQnuWpNJ62lQcpHdxEfz/HIw7v5zz95mcPDJXq7mljd5nN1T8DVCwM2dCdZuaieIBtnrIQsL9QmOOeqZEnzkvICRnY8rNzpqdMnNb0qAhZQB4gk20K+QLFQZmLGR1jIC8cinjuWZqScpKIFEas4gWCa+R0JLlrZxAblDXozHhlXojAzgeXUlCuvthnpwJNhEWgCG0CZfM0jMu9nRLk0Cx2a7MckX1P8pvCLAt2y+JzOTYm3EAPLgwcP8tJLL1XDkAY09rw4rip7A0Lz+E1Jm/dk43lUHrmNdyhP2epcv359NRpg426AMz09XeVvdjysnM0pmzdW7yxZHc3NzRgY2bywdqw+587KdLac7e1Zuz8+Pl795LSdW5323NNPP0VCgLhy5XJqa7MsWDC/6hG+/PLL1b3JwsL69rzJw/irr6+v/suv2brtvoU0jVfr87C8WQMp55zmd1lj6FX3xrOtAStn7Rsf1s+4DB+TZSBDyXiavW9ys3/lZtetvMlvZmYGq8fatr2Bo90zOdgYWq7Wzp1z2HoyuZtxaeU/6uSJQaf56OIpvFicLCUuUD7rK/JiOtIJHt1ymkcOTnNE0ZG6mMc3Fme4Zk0vyiTw9/JonhsKGdJarQhEyjKK+ZhvNr6h1n0oMHQCyUqlIBAsSH8UpNcKWvNSJkJOk5s0BTmlT/LSd8dGi/z4+RP8r4+d5m9eOcOukYBKtpMhF+Oxg2OUIrhpWS1fW1XLF5ekWFfvU+tMWE7rGnzlb/1yhRnpk12TET/cNcSzRyZY2NXOHWs7WaXCp2c8HjpR5kjOcc2yRn5vXZaLW32ymstRkATP1zr2RM4q/tDJ+yA5sEXtnKsqG1M6pjjGpEgNsOzrG/YpvEsuuYTNmzdXc0820LawTXGYorFzUzSmfOy68W7KbcOGDZiC+NGPfoR9/+zZZ5+tCriw8PMMAAAQAElEQVRb+Smje++9l//0n/4Tf/M3f1P9NGMQxAW6CeZ3t3L68B6a0xMEXo6alrU8+twptu/vY1Rx9pFcSG3LPBq0yDqaMniuwMjEkDX7BjnnVJdfJVNKHfLYLE+5bds2Dh8+wuTklKz7YcMqlgv0Oxd18+//7M/4zr/8f/K//en3EX6yqCXBhW0z3LFBk67XUScQjhRejmvatbTWMa1JfnqqUJ14nNtM6ZlMZikhS985h4HSE088IUPhBCf7JtmyZ4yfPHmQe188zo8f3MljzxznxNE8palx0mE/q5pyXLkwZElzkYZEnkBWZSRLc0phQ1O4Q0NDsjgrVbJzAySjmpoabrjhBo4KuP7dv/t3/If/8B+wD3eYwp1VsAachw8frn7wxRSygUFvb6/C06urX0b/M8nBPEwbV5sbZiDZ+NrcsPLz5s3DvuJjho6BiQFhXAvJ5GzlTQZW1uaQlTcFb3UYyBivvjzYc+KqgoO1Y9e6lKdcsGAB5mEZiNj12XKze+ujydaMKgMPI/vqxq5duzCgu+6666rhfStvgGu5QQP97373u9UPDTnnqiFKm6s2F0yOVp+FkG2sLGdovL7wwgvV7/u2K0drRoKVMTL+bX1YP42/868Zb845Ojs7sVzvrHysXFtbG5ZXNhC1c6vHyGRj10xO1q7JyPKTK1euxMbLxsZA2sDV6rV1Zc9b/z5O5DzIaJ1e1BHnTkVAsn6cZw6P8ve7Btk5WqA9VuZ2Kfdb17QxrYjMX77Yx892T3Faaz3mCQE+Tp39lbxKAF5AOYDhQoldYxEPyBP8u2193H8yz/FCQnokwD6wdExW95NnZnh4NMcvBme4/1CZnPKwja1tTM4IREt5rlqSpqvG46L2FN9Y28ElbXU0K6oWuDKRq1Q5sDnqq82Z0Of10Qrf3zXKzsEiG+c1cJsAdYGA8cDgFD/c0sfTh0bpqU9xs+pd3RhR56sOef2RqFrZR+hNkvzguLHFZgrNFKspOFuwpjhMwVoo5/rrr68qQ/NKjCu7bwvVytp9W9ym1OwDCbagrT4bGPse5O/+7u9ywQUXVEHVPkxjysYWun145qtf/Sr2HTkjA9Laulo83+PySy5kw+p5XLQkzrUbe+hdfAnHc/N5QtbmsYEJ/EwDmaZOWmsS9LbGuO2261iyfIGx9ktkyseUrLX5rd/9Fta+KZ+urk6+9Y1vVL8bFzmfKFHHgks/T/slXyW54grWXXc7N16ygcuW1rN5eT3zsh4xQiJNspr6Oq6+7jI2bVrPtj0DPPPaKH1jEJ1bvwYSppCvuOIKajI1VUX9mc98hptuuY3eRctYs/kmmtfdzvNnmrj3YIyGFZu56vorWLmklsvWpPh///PP8D/8yRe5dGUbyzpS/P6Xr+f6K9dTX5MCeYjtUtZf+9rXMFmbHJ1zWHsGVqlUSmAfYor13/ybf8Of/Mmf8M1vfrMKlnYvk8nwh3/4h1Ujp6enB+Px93//9+kSKNm922+/ne985zt87nOfw44tL2djOws6lhc2ALExXr9+PVcqLGkytj4vWrRI3prGz/OYN28et956Kzb+ns5bW1uxDwXZGBvPNj94y2bXrG6bRx0dHVUjyjn3llJUv1drc8f6cckll9AueVjb9iMFNk/tWWvDwNbqtDatjzYPrU+9vb3VumfnnAGxAdcm5WWtvIHkt7/97eqcNTAzeRjvdXV1zJ8/n3/yT/5JdW/129yydWDjYV93smtG1g/jydq2XKOdG58mY5OHXTND0+5bHXbdcvHWLwNG51x1TOy+8WaAaB+wsvXnnKvy/w8E8xG/EBHX2o6RUrxnVZPHtzc3s6Q94PWD/Ty1a5LnBiN8eVZXNvl8dnEjjdkYTynM99N9ebYNozBrhKKP6qUttLeSLr9HL6vZIjd5halypVBh3QgFcrS+7U7EL/9x7rr21fbtrg6qyuBs+bN3dCxD2r46Ma7DJ45M8uOX+9g3WOZULuB56ZHHDw1xQri3f3SKl06NcFjG+09ePMkDO/tpXFZPSqHRRFIPy1nwwinWKIr0+yvruLrRp0U5wUCcOWNUeUln5KCk8yOjM9y1d5y7944pPFrmK2ua+eLSGjqUutrRl+fu/TNMEXDzykZuk3HSnXE4tOnNOYdeOvlovT5QcLQFa8BoStUW6E033YTtTdlceumlmCI1BWgisrK2WDdJmZiHYsrGFK990MMUtClaUxDOmWBd9Vn75OMXvvAFTPEkk0nsvj1jCuLrX/86s9a+5/nyAh0tzS3cftP1XLp+Iddd0MIFq2pobJ/PifFmThfrGaykmVDCorshQVd9nBuvuYo1q9cZe79Ezrnque/7tLV3cOkVm7nhxhtZsngxa9asoKWnl90jFX6yZZKHdgfU91zBrTffwZduuoRbL2jk4sVZeW0eMSl4z0sQxOK0tjWxft1y8bSUrtZ2jgx7bDtWYKpQIVQIIx4LVP8iVixfrhBjkqIWmZdpIGpcyisDTfzFM0Xu2RUh/5DLLlzCv/zW1fzfv34R376+h29c28kXrlvH5gtW095cJw8qLZktUX2LBTzZ6gc2THma0jalGY/HMZo/f77KLcPG0JQt2pqaxOf69RhAmaxjyv/qcrWMAauBgo2FhQDt2O556qeBi42TPW/nVsbIrrcLiJw7K1Nrx5S88WLgZ2Vm6zAlbpEB89xM9qb8jV8rb+fOna3Dypu3ZZ6YRSnMG7R6DUysbSPn3ixr5Z1zVUPL6jK+rW/Wb2vD+mjPGDnnqvJyzlXz3caPyc7qnyXj08jqMP5t75zD+lNfX49zTnKvxXi3tk3Wds/4c+4sX9Yfu2bl7djKGVkb1l6dQNXWi50756pz3/i0do1mebW2rexsObRZe9Yv289eny2v2x+rV+Q8nB8nFiSIu4CFUvZfXtfKZzcsZERr+W+3DfDy6QlCRUc2tCf49sYWLlvczAlFin4m5f7wUYVgJwvkSmWVKRHJUKxUSoqclAgVen0vhCHowcKUx0eneUye1H2Hxnmtf5LRYolSpay2ymq3TLlSpBiWFA4V6bhsx0prVCozFMRXuVKolg0VDg7tvp1LNzihe1LAWVBodTqX5+bl9fyLza18fVMXe07Jiz4wyeOnCpxUzvXyRe2sbmlkWQq+LC9vbUeKJTV5fueiDr4lukxRrY3Sfa1xD+t+WfVGIhCPlCSnEgfGS/z9/inu3T2gsHbI11e2c31nAk/8vKzo1c+3DzA4MspVPR5Xz4vTHY+IKRUVVbOV/nsh0velDu99qfUdKrVF5wtEnHNvlHLul4+tjHOuqjScO7u3a0bOnT13zjF7bvUZOeewzTlXvWf3Z68756r12TVPFpATec4XSPo4QtobI267qpnNG2o4Mxzxt7/o555HByjkEgLeWmIaUE8TwpNvx1s2q9O5c/Vr74eu+iGJaU32kzMBj+0r8sNnh3lV8fbalGNDt8+1KzJsXhynu8kn6UHMnhM558QT+A6FOEPqE5HKJHAe7D45yeHBvBZWdG7xlJmS1Xl4LOTxAwW+/+I0f/HEKD9/vchALsaa3jq+dGkb37gky8W9Pm1qu02NNcYd8eoY+DjJwAgXUxsBTg2ZzKxPbyXnxJvnYfedc9W9lTn/3Lk3r8/es/tGdh4oR2ZK2zmHnc9ed+7s+ew1u34+cW6z+1aH7c+/b9fs3K4bOedwzp17CoW35TU89xxPPvkkFpEwgDi/nHNvlnXOVZ917s29lZ2t3zlX5d2uGTnnsD7ZsZGVM7LjX0XOuarsnDu7t7JGaLP9+TT7vF2zY+dctW3nzvJm151785qVMXLu7DU7NrJytp8lO58lk93s9dm9c46P4+Z7TuvHePfB05wWQHbo8PruFNcp31icyvODF8/w4NEKAwLEhekKX1iS4XdW19NdF+fxw4P8ZMcAzw+HnCz75EL5ZPLGPBfi8d5spm8KAuetZ3IcnqzgBDxhWKBcmqGiJooKMZo35rQPIl2QfoqcR0XPRCo3Lr4OTWjtq3AuDBlTuVHlTafLnkDTuPSwr1Isac2S8CNy0yVqXcTCpiRNTS3sP53jyBDskGd5YCxPW0eSK5bWcnGdx43zMlzXnuSGthiX1nu0SVd4mgte4EjIC4y7EqG4zKnNozOOx/oq/OLQFOMC9etWt/KFtW0srAsYysEjx/I8fHCEbG2Sz27s4oKODHV+IDl6eOpPILK953nV9WY9/SiR91Fi5sPixTlfYFRmcbvPHde2cf3mbsozZfbtGGFYsfhxgVxOE1PrBE8L5R35lFVVluU2qQksQ4qfvjrFw7s18WNZlnVluUqAeIOAcXmbR128oknyDrVpYcR8qKuNYV+HONRf5hUB7KExj2OTMfYM+Tx5sMz3Xhzlr54a4cndFeUTalnZ08yXLm7iO1fXcdOqOAtqy6S8Ck4hkXdo7RN9yzyua665hs9//vNYqNM8qE90h+c6V5WAsINAHtQ8GYZXL0zxlfXtpOMpnpW39uCeUbaemqZSLLNawHDLUq3P1R24dIbHj01z7+FJdsgrGq148hod79Xyqa5DFwnIHNMzeWoFPAtb6qlPJxgRr3tGixyWlzus/N9YGQ6Pl9mptX9oJNL9gB0j8tRePsqu4QLHZmD7aIlXTk9KN0wwKJCsKHfqyc3rqU9Qm0pzQkhVjjwZ1BXa0j4XdKS5aXUjaxe0M5TL6VrAhR2NNPoRa7I+KxVqbhMA1sgL5bwtku7LK4R6qujz7JkyP9g5xIP7hwjiAZ9f08KdK+ppq3FsH8jx0z0jPHN6hvrGGm5c3cwl3bU0pzLEpIXsVaXz6v4oHnofRaY+aJ4ii52HMTn5ZRY3CyCvTvGtWztZNb+BmZkiDz11jO0KG8xUEoznS1ieQHNYayXCJozetY+0gELMIjwxVea5AznufXWcPacL1NfGVW+ZS+dXuHRJmrYs8gorej4URQqbQLESkVOlE8WI0XzE0FTE6XHHwcGQ46NlhqYDDp6OuOe5Uf7yEYHhc0X+5qUK924vcWwwoDFTqwR4gluXRvz+hSGfX+dYIgBOxwXpsvyij8NsfB8H3rwkC5FaCNIsVWvKOWe7OfqESsBGNxAIecp1OXyy8oKuE0D+yZWtrO+NsUPg8hcvj/A3r55kh3JmKblpV7fG+MyyOta1JRmZCXlUIPr8yWlO5jxmQlfNR0YygBFQYHtbwRFnD3l3WyigClR0fXdWgBGw/fAIR09PK0QJB0byAuZx7to7wDZ5dduHp/jBq0f44at9igz18VJ/geFcmYP9E+ydgMf3jXK4b4pJ1fnUvhNsG5iqRpYQfxYh6mlvFAAWmRBojuu52nCGK+clUJCMr29o4srOWtbXxJmXiFGSHvTlF/qSWRhFOhKTqkd4KCAHA+ttEz53SRf+bM8kp6Y9Lump50vLsixNe4QyMg5LjvcfGmG3UH2tIle3rGhkVZ2jTrXFpIo8VYnqrsrQjj/CVOX1I8zfB8Oa5/B8H+cl5Mn5+D/C9AAAEABJREFUdCgJfcPGJF//bAurlzSydb/H9x86w1OH4Udbpnlm3zh7B4r0T5cZnpphKl9mslBieLrI1jN5vvfqNHe/Ps2IS9HbmmR9U5krFqVZ350gmagwrRzBuHKHw7mIE+MV9gxWePF4iYcO5vnhnjx/+fIM//nJPP/2/jz/n58W+a9353ju1Qn6jk+xfe80j26dYeexEvlCmY56uGpVkm9eleEPb6jl8wqhLp8XI5t0xGSRBn6A78dxCi+BqQs+lZsBYhAEGMWUF7XzT6UgPmWd9nwPFxN5Hr7zqNX5+pY0v7O8iW9uaMOrzfDU0Ul+smuSV2SIFpS7701GXNuV5CqBl3lFj57K8aN9kzwrT+jYVIkJ5SMLykOWwyIVeVeh8n+hIktRGErvR1V6JzFHzmH/uqnODxVJaqAlE+eAIlSjUyFeEGM6EbB7aIoJ5T4jgV7FcywXYIepMlOFAl11aTramukrxTh6Zgwno3phaw0dTVlK0gnqLbg4CS33JZ1xhovDbBktoFQjazrqWNGQVNgVutTPFWq7MxUj6TvinqBR7YWiyI6B6VKJU4qivSpD4udHpvgbedvb+6dY3Jrmy+tbuH5+hoRksL1vhocOT8trLFGfDLhteT1f6M2wJhVQJ7kHIqd+eM7D8zycc6r9o/3yfgv2PnGPVMdJb855OA2cTUjNF9YrzHL9xS0s6O1k3/EKP3p4kvueneF/+/Ex/vSeQb7/dI57Xg+xcOaTBxR7357je08OsO1oWd5lmvw41HopmrI1mtQxdpz0eGq/49HdHvdtjfjh8yX+66NF/tcH8/z7+3L8F9H3HirwkydnuOfFGZ7aVVKeEQbG46SSWdo7mmloqqNduZGLF3p8cVOCr1yU5vZ1cTb1ONpqIxIxqn1Ak7vaH+eo/tn+POJTujknaZyjT6kIPlXd1miDlDKe7RzOeTr0UFqMjc0x7AM5N6zulnEb8sLRCXmTIafzVs6xst7ns4vq2dxTz3SxwD2Hhvnx4SmeVHhzt/JtA4ryWM4vpIRz5Xct14rm38nJPK8eH2BIKZtkSy2V2iTD4uy08qAnh+QdzviMiQ8/kWRBWwvLWzP01CWp933qEh7N2YCYK7J8YTMFRYdGiyEtzU10NtRUjQCkx9RlFilqdUVXPfN8WKIwa29DSiDoxK+PAZUu6xhwEBDhVSpEAvqiAHeg5Hhm1PEDGQbf3TrGs4fHmSdAvXN1C19ZUsOKTCTvusyTJ2b40dZ+XjwyQFNtgttXtXF1Z4oWeeIJ9dV3Ps6pAbRp55x781yXPqov76PK2IfJV+Q5QoU5WzIh11+Y5JbL0jRoYu0+NMGx00WODNbyovJ7dz8/zQ+emuR/f3iQ//SLPr732Ci7j8WYGovRf2aa48dzPLerzH97Ks9/EPD9u7sm+I93j/LnD07w149rQj2T4/HXc+w4VOTMqM/UdJqZyQxhKUM8lqStIcb6BR5Xrgq4/aIkX7y6lqs31tOjRd1V71jRFrG0QYsiViGpHIMXRR+m2ObanpPAx0YCTpzWSHlvanZ8cWWWG5ZkqfFhh8KWT2vd7lLOb0Rhws5ExPVdKW5b2cymRc34MZ9t/TnuOTDGfUeneG0s5GTRIxc5QYsqfRcvazuTTlFbk2GmEMnzKrK4KSHQc2RchaXtWRb11lNOhoxTppSEybBEIHD0a+JkFRHqyTg63AyXzsuwqDFOfjJHo0CzSzlDqS9mtyaV3dzdworGJPNSIQkvmr31D/YhjrHI40geXhypcJ+iU3+/a4xdp8borE1xu/KxX1nVygUtcSoCz9f6S/xo+xBPHRimviHLlSs62diWZH4ipIEivjzpf9DIx+iC9zHi9QNjNdT8cZ4vyyxUCKPM7ZfF+cJ17WxaVcviLpTAdnilIpNjMwwoXHFU4ZBi0KiQaRuVqSQjp/NMTcF4Ic7R4UhgCsf7I/qHHQOTPgMzMYU64kxU4pR8Dy+Ono1oq62wqavMlcsibtkYcMdlAb97TYzv3Jjk96+L8bXNHjfJS2ypjXFModg+WbChkvZEMXBxIllovNttrtycBD7FEtASx8DACUnmpyJuUhj1hoW18p5KnBgcw8KnJ0sRY/Kk0q7Mqix8rtPnSwuTXNqdJK3Q4f5Jx9Mn8jx8bIaXBRQnJstMyIMrCRTCqILiq3pFVPN3MlyreyKc7nelfC7obBSYZNncWcdGGd+qmks6k3x5YYY/WNXE9coHrs4kWadwaVc8YHVLlt5sgkYHly9q46oFzSxJx9jcVseF7bWsaa+hSWCOehYpV2jkK38YUx+JyroaUtF14wPxga5UqGA/mzeqvp7IVXj0TIUf7RnjR7uG2TJYYH5zHV/e2MUfrM5wY0tIolyWAZHnJwen+fG+afYPl1na1cCd65q4sSeNfU0j6amPvgfW7sd4jqkHH2Pu3yfWZWzh2cAqTxeIOtMVvnRxmv/HnfX8sy8oAX1dAyuXpknXeKQD6InF6dC+NiyQTVYU+kxSVyNKe7TVRXTKy+tq8uhuDVjc5bN0XsiK3pBNS3yuWRRwy/IYd25I8LubA/7ZTSX+xc3wJ9cHfOvSODcuT7JWlberraaUx7IWx/IOmCmVONBXYiwXYr9UEWmiv0/imKt2TgKfOAk49Sim8F5GBmXgYvLaAnlXAV9cVsM31zRwZQOs1HoLFEE6rdzfhEKMSZXrTQRc0xDn95bUcYe8zW55ckfGIn60e5q/2DbG/Uen2T4yw5mZIpPKTeYFrsVKmbJylJafLCs/aaAV8yDjO+oEIs1xX3rEI/BjNMfj9MR9VtUELEwFzE/4XCiPcWVNiovk/S0VqCbijk4pnm7dT+j5pOfRogqbVV/KeYTVXGhR+5K0gukHh/MC9E4ocJwRwE3KKz6j0O6u0RwvKIx7t7zlvxXgPX4ox6TCxWvbU3xlVQ3flI7a2KxnHewaDfmRfdDw4BT2r+4u7wr4A0WyvraijtXST/UxR1xOhWfWvhEe52/OqZLzL3zEj3+Z+484sx8UezaGzmkgRc45fGLVydtR67GsM01GSe46WZrzlzVy0YUdfOaSNJ+Tl/fVm+J8+/YMv3d9it+7LsW3r0/y7Rti/P4NgSgmDzDOH9+U4V/cWMM/vyHNn9yY4o8/k+af3JLk61fHuHVTjJW9aboVTm2Ih6RciOZ7dYo556qTuyHrs6grQSYBJ4bz2Ad6igrp6DZnSeV04JxjbvvES2Cug7+hBJxzWifnEWePPV1PO4/OZIIF2RrmZVLUBAH228JDwxMU5FkpFWel8fXe4MPaWrixN8nnF6e4YF6SfODzYt8Mv1A48q5jReyDPNvGShyfKTFWrFBQKLIsClVRxTxJrW+nMKoThFW7IR7EDc7ZOzhAh3g6MKrqAh0753BQJey4Sjq3PQ7nApwXoyygKuEoqL1p0YSAvr9UYZ8M6sdPVfjr1/L86asz/HRPjp2DM3hBha+uhO9sauDLK+q5oM7hRQUODOX5uUDxe9sn2NU3xYI6j88vyciQyLK5O0OL8pA4M88dOBHu7J+OndPxOeJjtnkfM34/YHajantlTd6xYsTOk0XufWWUB56dYngEeXApblynkOulNXzmwgy3rMtw64YUX7gozucvSvC5C+Pcti7Gzav9Kt2w0ufKxQGXzverX8rfqCz54saAzoxPg9zVJGpP4Q+nvS+L1tPkrjJgb7rltKCSmsAd8kRb6gIGcxF7zhQZV44gQkOp+1Z0juYkMCeB31wCnq07rbNAjwY6Tkjht9Yk6Wmqo06emfBQd86+LL+flBfW5odsVM7vjmVp/nBTLd9Y38BFLQHjygE+dmSKnx6Y4Xv7ytx1MuKxgYhn+yu8plTL0Wmn1IpjqgJSLQpuWpDzLIkFtc4bZC1G1TM7+mWyJV9RHki4p5ApVEJHGArUQx/TWQfGyzzfH/LE6YgHT1e465TjZ4eLPHFsikOTM/RmilzbHfC1FfX8nujithTNMRifLrF3tMLjKv+kQsc7lGeNJwJuWNHEbcsbWV0fo17AnlAu1Jk3LFmZCuITtEmjfoJ681t2JdIMC5UHsL1VoUNCDXhFeYNiJeSI8opP7Cvyd89P8+SxgI6GNBctruHmtR5XLizTlYWsF5LUDE1pZpvHl/IqVc8vIeswoYk9S4o84MlC9VTOyNrTIZGsK3Rd5huRFxAKHCPZX3Z/ljzPEfcdrbU+y+alSSXjHBI4Hh0oYHkOW07WD6PZvsw+O7efk8CcBN5ZApHTCvIjMHKR8o8htXGf9toU2YDq2putIbL16bSqo4BAD9YTMt8rsbYm4mqtzTtXtfDZ5U2sqo+TkR45NlbgqeMT3LN/jLv3T3LPgUnuOzzNoyeKvKR85a7RMgcmyhwcL3FsskT/TJkh5S+HhZzj0kGT0i3j5Qpj8vyGZioyjMsM50POCMS2nJ6o/qj6zpECO0aLvDZa4qX+PM+cUBu7x/mZPL5nT8xg34sslmBpXYzPrazln1/ZzDcuauaq3hrlCh1OOcejUx72QRsDz9eVc4y7ChvVn6+ureMPLqjn1vkyFuQp+hJE5OLgJ/EUDg6kmzxd+yS9Pmn9+a3GxoDE6I2HwzIl0aAm4esnSvzi9SJ3v1hgZCbNykU1fGFlnjvW+mxs98kI4ZzAzPkBTklzF4tVJ4vvx6t7T7H388lpUTnncJ6HJwqch5HnHJ48xUDhkMCua2Q8xxubcw6HJwqoiXksbfZY0OgxPF5hlzzaoakSZaG6AaPRL/WHuW1OAnMS+HUScE5rzHkgclqLzpcLJfJ8nyDw8bQgnXM456rHvu90Xcc+2nwipV9c6EhoHS5IOq5ri/G1RXH+ZHWK31+R5PNL0lwnWtyRZFie3csDZR48Os3PD03x00PToinl9CZ1PsEDJwScp2Z4+OQ0T/QXeGpQ3p4M4cf78txzdIK7joxz7/Fp7j42zf/56kl+uH+8+uxP5K3+4sQUT/YV2DudIF1fx0XKjd6wPMMXlsb50kKfz8tTvFgh03a/wuR0xF7V/8j+Ie47MMwLfdOcUC4yk3Bs7Epxa0/A1W2OS9viLMl41HselldMBB6B+u/p3JdO8wlweHyStk9Wb37LkXHO4ZyrPm3Akpeld3rC8dTeMndtK3B40KNLk+mGBRW+uCTOxtVZmutDhdkV7JDlWH3wA36rTXssaIloylQ4NVzkgKxPpTaq/XDubF8+YJbmmpuTwKdeAmaUGpkgnHMCz4BMPMb8lM/FjTFu6ErzufkpvrWiht9dXavcXoare1MsaYjRlPDIClRD32O87BjMVzg5kWe/1vee4TL7FOY8MB5xeLLICXmWJwtlJtXQ8o5aFstDXdIYZ21LgqsEvp9ZmOFrSzN8dVmCzy4KuKwxYkW8QrPVrXqP5MqYp/ncSXjhRJltAtR+5Ufni9dL2mu4Zl4tK1KI9yTJIC7Y9/DV1qfp9RuC4ydHNIqkVj9mrUCKOhVVQaWs2P2kJs7rp+DBXRVe2datE0AAAA/NSURBVJ8nH/ksbnbctDbBrRs1iVt90rK4AgGoLQLPC/T8B/+KK4y7ULmNRR1p5Rx99p4qM6iwjLpQ7YvW5QfP1FyLcxL4lErAMw/K9wmCoErOuap+MR0hE7pqSCtZQkrh16YgZFE6Uq7Ssbk9znXzEty+MMmdy2r4+vJ6vrq8jjuX1HCHUjdf1vHnBaaf6Y7z2fkJPr8gye8ta+QPVrZgn5j91pI6vrOxS+Xr+OKiLLf3Zri8PcH6+oD5cWhReLhOFNgHgYqO8VLE7sEJ+nJFygLX+ljE6nkZPndJL1+6qJ1NnQmW1Do6EhEZZUItwhxEzEaaP1Wj+6kER401odDRKFJSPVIINaf4/pGhEk8rgf7AjgK7TlVoqk2yqctx48oEF8tjVF4eRVlkQSXxXFyhFYnPfTjzxdkiq/FY0JwgGws4Mah8hbzHaU3+SMCtlfnhMDbX6pwEPqUScM5VdYJzrmqgGmA6Z8fSE/K+Il85Sk/GtMKQgYO4SOk7UtJBGVGdC2lWmqZDhm+7H9Ip6hHALVY4c7nWutFS7RfW+nSmoF3A1hqDBoU4s6orq7ZqtM8owKvH8HWO86QpYoK5GGViuubRlE6wsDHDxu5mNncnuKjVsUlpmsWZiKyQMBCYOs/hgli1H85Zv0RO/eDTs326evvGuBo8VjSFUG4RJbfh9eNlHtg6xSN7yszIwlrc4rhwvsf1y5IslzVlMXjfLENPk8bz8XyRrEXNmzdqfb8PnFPbb5BHXO33NvrMb4K8Evd7T5c4NVKkouQ9ynu8HUC+33zO1T8ngU+jBJxzb4CJc2ePDSCNDKgCXfOdJ8PaAxecJT/Ak8XtCzA9UUXrNjeTp1IOpZ881af7AlRnpPtWxpP+8UXmpXqeynhOdXj4vrXpgcqqEfDB6Z52pGKOmiS0JTwuaK9lYSqgWXnFdoV7G2MeSecTuDien8CJEH/O+TjnVMks8anaJMlPVX/PdlZWWqT4Y05e1mF5XM8cKPPkAQHLWEhbXZLL5vtVb/HCBXFaldPzZdGdffCj9K4JGzkaZEkulfXX1hjjRN8Ee/aPMj2lhRUqYCzv+KPE8RwvcxKYk8A7S6BSqVAqlWTbagG/c9G5u++zBD7Z4CgH0fBBWKjJJrCQLRaJCqGjb8bxytEcj+yc4vWjM3KyHCu601y+yGOzQqhLlFusiVVkOYne50H4bap3eDj9xZUU6G0NmNfkMzVdYuvuIY6dmlQoxamn6q0EEJ0j5rZPkATmuvJJlEAsFiOTyWBeoXOOue3Dk4D34TX9/rUsLCCscBYQhYyhcooWrigoZDGaD9nVV+SRfQWe2J3n+Bg018ZY3QYXzw+4oNentQZiiv37Sq47L070EZ2kzjl8z6Mp47NEyYcW5UgPnZ5ix+ERpvMKG8s4CNVnA0fmtjkJzEngIykB5xzV8Oi5fTwefwMcnZsDSD7AzXTlLHkfYLsfaFNnO6jwolLRFVeiEJY4PlzgqT05Ht4+IwAp47skq+YluXCBx0VLYiyQB5b0kT/mcJ6Pc+cIx0duM5Y8Jz49Er7H/NY4i5QbrYjnHUfHON4/hSLHHzm25xiak8CcBN6UwOyRcw7n3p5my/2me+fevk7nzt77Tev8tJT/hIJjhPPKRF7ITAXOTEa8eCTPIztyvHiozHjeZ2ljnMsW+VyxOGB9b4yWbFneogojkTjRx2wG1KZgicBx/rxmTg5V2HlomGn74uPHrB9z7M5JYE4CcxL4KEjg44cCbye1SDcUQuXc1xhKiqsOTYe8dqTIo7vyPLSrwqFBR2M2zgXz41yzMuCSpXG6GnySCk0GBIJFT6D68bSm7OPXPa1Jls1vIJ6pZ89xhYz7pikrwW9h5UhupIWbJaW515wE5iQwJ4E5CfwaCXi/5v6btz9iR2fDpud94MTyipUyBYHB6EzI66fKPLB9ksf3Fth5BoUeA9b2nPvAzSLHoraAbNwRFzD6LlBIIybyRe4j1tN3x46Tt9uQjbG8N8mCnjpOjURsPTDJ+HRR9oI8YhkOH8+evbv+z5Wak8CcBOYk8F5KwHsvK/sw6yoTVn/9Yf+w4/F9Be7ZXealYxWKYcCiljTXLEtwhfKK67p9WmtCYn6Ep/ycJ1BxzuHcL9OH2Zd327Zzb/IMjkBh5B6B/qLOOEEikPc4zrHTOcqhs9sic6+Z2+YkMCeBOQnMSeBXSMA5h3Nn6RMDjn2TjucOlLlnywyPH6gwOROjpzXFBQsCrljscUFvwLw6SAbW8UBicaJPzkvjie8qNGQqLGyPM7+3gbFiyL5jE0zmykTVPz45HZ7ryZwE5iQwJ4H3UQIfWXA8P2xq/TefJ1TSzEgRQtCb5RX7Jyu8emSGB3cUeVx0vC9Pa8bn2kVxblkR59LFAUvaPLIJ5Fl5qioQTBh9wsARh+85EgL/Be0JFnamSGbrODoMfaOls59clfxMrsxtcxKYk8CcBOYk8I4S8N7x7od8c/Y7eqbQo0jeT1Sgov1MGHJmOuL1Y0Ue3DbN3a8X2Xq0QDLhccnSFLeu8rlysc9qgURrOkbCvpah3KJXJadwqhOU8InbnIsJIOM0K/e4uDVGW2ON5ASHzswwnZfvKAvDZDkr10+cAD4tHZrr55wE5iTwvkvgIw2OzrmqAGYVuqKEDOQitp3O8+CuAvduK/HKoQKFKGBdb4Kb1ye4dnWK1Z1Qn4qI+SjU6M6BocOqk3NV3fOJ3NRHvKqH3N2SoLvZlzERsefYNKcHZ6hUDCAj5sCRuW1OAnMSmJPAO0rgIwuOzjnM03POYeA4mvN49ajjnlfz3PtqkVcPl5kuh6zojXPzOsdNa3w2dQd0ZCHpe3h6jk/xVp+CBW1xWprr6RsPODU0Q7FUqkrEOYGoqHoy9zYngTkJfBgSmGvzIy6BDxQclSakIPdvLFdgulCSJxMSypuZpbLCpZZHDBU6rYQlZgoVTo1FPH2wzPdfLPCTF0ps1bELHRfNj/OFDUluX5/mYvuwTa1HOuaqnqLzYuA+0K7xUdsCdX9BW4IlHTGKXoKdp5R7HC/LkyzhwgpKvH7UWJ7jZ04CcxKYk8BHRgJSoR8cL6GLODOW4/U9w5zonyZESpqyGChLV5cpRRXGihH7R0KePlzh718r8d+enOCHz4yx7dAMmVjE5atSfO7CJDetDgSQCXrqYwLFmHJtgcKl8hh9X7jo+LRtzjn1/00Cj8a0z9KuGE2NcQ71Fzh0pshMKUQFccxtcxKYk8CcBOYk8HYSeFfg+HYP/6bXIxcqFFph/8kir+ybZv8gHBl17BsI2XqsxNM7S9z1XJ7vPzLB3z05yYM7Cpyc8OhpS3PrpgxfuTTOjas81nRWaKmpKKcYVZW8m30XQPymPH1Sy8sOwZfJ0dWUYFF7DBfAseEiYzknk0ShavdJ7flcv+YkMCeBOQn84yXwgYKjKez62jh17XXs6g/43hN5/uKRPH/1eIm/fbrEz7eEbDkB+SjGsq4Ut65L8LXNKYFigutXOZZ3QH3a4Xm+1L4PVVBkbvtVEpCh4MkYqU1GLGz3aGrJcHq0wJnREuXqT8mF1VxuNPf1jl8lvblrcxKYk8CnXAIfKDh6ArOmVJzNyzLctjHJmq4yHfUVuhpDgaHjupURv3Ox45uXJ/nqpSluFzheuiBgYZNPfSogEQQEfqAQalwAGeCcahQIOOdwzn3Kh/It3Zc8nPNJK/m4tivJouaAiWKCXX0wOqlwdvSW8nOncxKYk8CcBOYk8IYEvDeOPpADR0xKu6s24OLFaW7ZmOKOi+N88aKAz18Q56a1cS5bHGdlh09nraM2AXHf4UnJOycwlMfoCRB91eHh9Mfc9k4SqMrKoykdsKjZV87WY//xHCdGKpRC905Pzt2bk8CcBOYk8KmWgPdB997CePY9O9/3qE3GaM/GBYQJWmtiZBIBvu/jeR5z23srgQVNMeZlfcYmyuzuzzNekPf43jYxV9sHIIG5JuYkMCeBD0YCHzgKGTga+Dknz8WLsP+5GGmPyC45p+sfTN8/Va00ZWC+ALImlWLfmRnOjBWoKPeIfb9GecdPlTDmOjsngTkJzEng10jgAwfHWc/QANLzfHyR53lVb9Fp75zDuTfp1/A/d/ttJODcmzJ0zhHEfJbOi7Oo1TGeC9h/psJYrkKlUiEMS0QGkm9T19zlOQnMSeC9lMBcXR8HCXgfJJPOnVXYs23qTEDovUm46i3nHM656vHc23slAUdLQ8Dirhj24aaj/ZOcmSxSxlMDc7KWEOZecxKYk8CcBN6QgGnGN07mDj65EjD4S8ZgfnuCrjqPyXyFIwM5JrSvzAHkJ3fg53o2J4E5CfxWEvh14PhbVTr30EdRAk7eeEhLnWNBo+DQT7LvdIHToyVK5YrCqnPf7fgojtocT3MSmJPAhyOBOXD8cOT+wbdq+Vx8MoHHqg6PTCzgxEjAkaFK9fdu3QfP0VyLcxKYk8CcBD6yEpgDx4/s0LyHjJ2rynxD33O0NWVZ2BwQ9z2ODZQYm3FEzMHjOTHN7eYkMCeBOQlUk01zYviUSMC5swAYjwcs7wpozMQ4MVjixHCBQjn8lEhhrptzEpiTwJwEfr0E5jzHXy+jT0wJ5xzOOeQ80tUUo6vRoxTBvsEyo9MhlUqZMKqIInmSzG0fLQnMcTMngTkJfIASmAPHD1DYH2ZTzp0FRuec2HCk4rCkK05rY5zjI/Ieh0oU5T1GocDRnEiBpgrOveYkMCeBOQl8KiUwB46fymEH33n0yHvsbfIpFUP29U0znAsRPkoic8goIcy95iTw3ktgrsaPjQTmwPFjM1TvHaNOVTl5h40p6G2OkYjHOTiQ58SYvMdKhKegqpVRsbnXnATmJDAngU+lBObA8VM47OYXRgLAmPq+pDnO8roipYrHwaEy43mUe0R3dXPuNSeBOQnMSeBTKoF3AMdPqUQ+Jd32cPIQHY1pn0WtCVJ+nKN9eQamQ8pVaDQIZW6bk8CcBOYk8KmUgPep7PWnvNMWMnXO4ZzDjznmdWTpaEgzPgVHhkpMVSpEbg4cmdvmJDAngU+tBObA8RM+9G/bvcjpVoT9R466WuhsrRBLJjlwqsCYQDKq3leRudecBOYkMCeBT6EE5sDxAx70KIqqv2N6/v4DZuFsc77A0fcI/IB04LOuK0mHzk/2l9k5UmSyVCYqiiplKvYvrYiY2+YkMCeBOQl8WiQwB46flpE+v58KpyqmqpfDc54ooiEbsaQ3RiYRY+/BHINjIRXdwzG3fegSmGNgTgJzEvigJTAHjh+0xD+C7UWRJw8S5rc7Ohp9RkYdR8+UyZfNW7Svdrg5jGRum5PAnAQ+TRKYA8dP02i/TV9Dyy+GcTqaErQ0hAqjljk5kGeqUFZOsqKn3DnSbu41J4E5CfxWEph76OMlgf8/AAAA//9rh8XOAAAABklEQVQDAI5qMBlFiXqjAAAAAElFTkSuQmCC"/>
        <xdr:cNvSpPr>
          <a:spLocks noChangeAspect="1" noChangeArrowheads="1"/>
        </xdr:cNvSpPr>
      </xdr:nvSpPr>
      <xdr:spPr bwMode="auto">
        <a:xfrm>
          <a:off x="3048000" y="1543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6</xdr:col>
      <xdr:colOff>336979</xdr:colOff>
      <xdr:row>80</xdr:row>
      <xdr:rowOff>527461</xdr:rowOff>
    </xdr:from>
    <xdr:to>
      <xdr:col>9</xdr:col>
      <xdr:colOff>350586</xdr:colOff>
      <xdr:row>82</xdr:row>
      <xdr:rowOff>1039091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6DFEC93F-2760-4304-A04E-2878A1C11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8979" y="15434086"/>
          <a:ext cx="2299607" cy="378280"/>
        </a:xfrm>
        <a:prstGeom prst="rect">
          <a:avLst/>
        </a:prstGeom>
      </xdr:spPr>
    </xdr:pic>
    <xdr:clientData/>
  </xdr:twoCellAnchor>
  <xdr:oneCellAnchor>
    <xdr:from>
      <xdr:col>3</xdr:col>
      <xdr:colOff>358589</xdr:colOff>
      <xdr:row>81</xdr:row>
      <xdr:rowOff>0</xdr:rowOff>
    </xdr:from>
    <xdr:ext cx="4339297" cy="1862418"/>
    <xdr:pic>
      <xdr:nvPicPr>
        <xdr:cNvPr id="4" name="Imagen 3">
          <a:extLst>
            <a:ext uri="{FF2B5EF4-FFF2-40B4-BE49-F238E27FC236}">
              <a16:creationId xmlns="" xmlns:a16="http://schemas.microsoft.com/office/drawing/2014/main" id="{3A4A7A13-EE00-450A-9F88-77F213249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4589" y="15430500"/>
          <a:ext cx="4339297" cy="1862418"/>
        </a:xfrm>
        <a:prstGeom prst="rect">
          <a:avLst/>
        </a:prstGeom>
      </xdr:spPr>
    </xdr:pic>
    <xdr:clientData/>
  </xdr:oneCellAnchor>
  <xdr:twoCellAnchor>
    <xdr:from>
      <xdr:col>6</xdr:col>
      <xdr:colOff>146480</xdr:colOff>
      <xdr:row>80</xdr:row>
      <xdr:rowOff>458188</xdr:rowOff>
    </xdr:from>
    <xdr:to>
      <xdr:col>11</xdr:col>
      <xdr:colOff>675410</xdr:colOff>
      <xdr:row>82</xdr:row>
      <xdr:rowOff>1291725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pSpPr/>
      </xdr:nvGrpSpPr>
      <xdr:grpSpPr>
        <a:xfrm>
          <a:off x="9134616" y="20824370"/>
          <a:ext cx="7179112" cy="2305582"/>
          <a:chOff x="0" y="0"/>
          <a:chExt cx="3032125" cy="139065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xmlns="" id="{00000000-0008-0000-00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105025" cy="1247775"/>
          </a:xfrm>
          <a:prstGeom prst="rect">
            <a:avLst/>
          </a:prstGeom>
        </xdr:spPr>
      </xdr:pic>
      <xdr:pic>
        <xdr:nvPicPr>
          <xdr:cNvPr id="7" name="Imagen 6" descr="Imagen que contiene Círculo&#10;&#10;Descripción generada automáticamente">
            <a:extLst>
              <a:ext uri="{FF2B5EF4-FFF2-40B4-BE49-F238E27FC236}">
                <a16:creationId xmlns:a16="http://schemas.microsoft.com/office/drawing/2014/main" xmlns="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47850" y="171450"/>
            <a:ext cx="1184275" cy="12192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85"/>
  <sheetViews>
    <sheetView showGridLines="0" tabSelected="1" view="pageBreakPreview" topLeftCell="C61" zoomScale="55" zoomScaleNormal="85" zoomScaleSheetLayoutView="55" workbookViewId="0">
      <pane xSplit="1" topLeftCell="D1" activePane="topRight" state="frozen"/>
      <selection activeCell="G480" sqref="G480"/>
      <selection pane="topRight" activeCell="G480" sqref="G480"/>
    </sheetView>
  </sheetViews>
  <sheetFormatPr baseColWidth="10" defaultColWidth="11.42578125" defaultRowHeight="21" x14ac:dyDescent="0.35"/>
  <cols>
    <col min="1" max="2" width="0" hidden="1" customWidth="1"/>
    <col min="3" max="3" width="64.140625" style="6" customWidth="1"/>
    <col min="4" max="4" width="26.42578125" style="5" customWidth="1"/>
    <col min="5" max="5" width="22.5703125" style="1" customWidth="1"/>
    <col min="6" max="6" width="21.42578125" style="1" customWidth="1"/>
    <col min="7" max="7" width="22.42578125" style="1" bestFit="1" customWidth="1"/>
    <col min="8" max="9" width="19.42578125" style="1" bestFit="1" customWidth="1"/>
    <col min="10" max="10" width="18.85546875" style="4" bestFit="1" customWidth="1"/>
    <col min="11" max="11" width="19.42578125" style="1" bestFit="1" customWidth="1"/>
    <col min="12" max="12" width="18.85546875" style="1" bestFit="1" customWidth="1"/>
    <col min="13" max="13" width="14.42578125" style="1" customWidth="1"/>
    <col min="14" max="14" width="14.5703125" style="1" customWidth="1"/>
    <col min="15" max="15" width="13.28515625" style="1" customWidth="1"/>
    <col min="16" max="17" width="14.42578125" style="3" bestFit="1" customWidth="1"/>
    <col min="18" max="18" width="18.85546875" style="3" bestFit="1" customWidth="1"/>
    <col min="19" max="19" width="1.7109375" style="3" customWidth="1"/>
    <col min="20" max="20" width="12.5703125" bestFit="1" customWidth="1"/>
  </cols>
  <sheetData>
    <row r="1" spans="3:20" ht="28.5" customHeight="1" x14ac:dyDescent="0.25">
      <c r="C1" s="62" t="s">
        <v>96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0"/>
    </row>
    <row r="2" spans="3:20" ht="21.75" customHeight="1" x14ac:dyDescent="0.25">
      <c r="C2" s="56" t="s">
        <v>95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4"/>
    </row>
    <row r="3" spans="3:20" ht="15" customHeight="1" x14ac:dyDescent="0.25">
      <c r="C3" s="59">
        <v>2025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7"/>
    </row>
    <row r="4" spans="3:20" ht="27" customHeight="1" x14ac:dyDescent="0.25">
      <c r="C4" s="56" t="s">
        <v>94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4"/>
    </row>
    <row r="5" spans="3:20" ht="21.75" customHeight="1" x14ac:dyDescent="0.25">
      <c r="C5" s="55" t="s">
        <v>93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4"/>
    </row>
    <row r="6" spans="3:20" ht="9.75" customHeight="1" x14ac:dyDescent="0.35"/>
    <row r="7" spans="3:20" s="2" customFormat="1" ht="25.5" customHeight="1" x14ac:dyDescent="0.25">
      <c r="C7" s="47" t="s">
        <v>92</v>
      </c>
      <c r="D7" s="53" t="s">
        <v>91</v>
      </c>
      <c r="E7" s="52" t="s">
        <v>90</v>
      </c>
      <c r="F7" s="51" t="s">
        <v>89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49"/>
      <c r="S7" s="48"/>
    </row>
    <row r="8" spans="3:20" s="2" customFormat="1" x14ac:dyDescent="0.35">
      <c r="C8" s="47"/>
      <c r="D8" s="46"/>
      <c r="E8" s="45"/>
      <c r="F8" s="43" t="s">
        <v>88</v>
      </c>
      <c r="G8" s="43" t="s">
        <v>87</v>
      </c>
      <c r="H8" s="43" t="s">
        <v>86</v>
      </c>
      <c r="I8" s="43" t="s">
        <v>85</v>
      </c>
      <c r="J8" s="44" t="s">
        <v>84</v>
      </c>
      <c r="K8" s="43" t="s">
        <v>83</v>
      </c>
      <c r="L8" s="42" t="s">
        <v>82</v>
      </c>
      <c r="M8" s="43" t="s">
        <v>81</v>
      </c>
      <c r="N8" s="43" t="s">
        <v>80</v>
      </c>
      <c r="O8" s="43" t="s">
        <v>79</v>
      </c>
      <c r="P8" s="43" t="s">
        <v>78</v>
      </c>
      <c r="Q8" s="42" t="s">
        <v>77</v>
      </c>
      <c r="R8" s="41" t="s">
        <v>76</v>
      </c>
      <c r="S8" s="40"/>
    </row>
    <row r="9" spans="3:20" s="1" customFormat="1" x14ac:dyDescent="0.35">
      <c r="C9" s="30" t="s">
        <v>75</v>
      </c>
      <c r="D9" s="39"/>
      <c r="E9" s="38"/>
      <c r="F9" s="38"/>
      <c r="G9" s="38"/>
      <c r="H9" s="38"/>
      <c r="I9" s="38"/>
      <c r="J9" s="32"/>
      <c r="K9" s="38"/>
      <c r="L9" s="38"/>
      <c r="M9" s="38"/>
      <c r="N9" s="38"/>
      <c r="O9" s="38"/>
      <c r="P9" s="38"/>
      <c r="Q9" s="38"/>
      <c r="R9" s="37"/>
      <c r="S9" s="37"/>
    </row>
    <row r="10" spans="3:20" ht="15.75" x14ac:dyDescent="0.25">
      <c r="C10" s="24" t="s">
        <v>74</v>
      </c>
      <c r="D10" s="33">
        <f>D11+D12+D13+D14+D15</f>
        <v>1085623963</v>
      </c>
      <c r="E10" s="33">
        <f>E11+E12+E13+E14+E15</f>
        <v>1093498963</v>
      </c>
      <c r="F10" s="27">
        <f>SUM(F11:F15)</f>
        <v>87973391.060000002</v>
      </c>
      <c r="G10" s="36">
        <f>SUM(G11:G15)</f>
        <v>82889668.75999999</v>
      </c>
      <c r="H10" s="27">
        <f>SUM(H11:H15)</f>
        <v>83409224.299999982</v>
      </c>
      <c r="I10" s="27">
        <f>SUM(I11:I15)</f>
        <v>135464762.95000002</v>
      </c>
      <c r="J10" s="27">
        <f>SUM(J11:J15)</f>
        <v>88346556.769999996</v>
      </c>
      <c r="K10" s="27">
        <f>SUM(K11:K15)</f>
        <v>93998118.939999998</v>
      </c>
      <c r="L10" s="27">
        <f>SUM(L11:L15)</f>
        <v>94123164.890000015</v>
      </c>
      <c r="M10" s="27">
        <f>SUM(M11:M15)</f>
        <v>0</v>
      </c>
      <c r="N10" s="27">
        <f>SUM(N11:N15)</f>
        <v>0</v>
      </c>
      <c r="O10" s="32">
        <f>SUM(O11:O15)</f>
        <v>0</v>
      </c>
      <c r="P10" s="32">
        <f>SUM(P11:P15)</f>
        <v>0</v>
      </c>
      <c r="Q10" s="32">
        <f>SUM(Q11:Q15)</f>
        <v>0</v>
      </c>
      <c r="R10" s="27">
        <f>SUM(F10:Q10)</f>
        <v>666204887.66999996</v>
      </c>
      <c r="S10" s="27"/>
      <c r="T10" s="16"/>
    </row>
    <row r="11" spans="3:20" ht="22.5" customHeight="1" x14ac:dyDescent="0.25">
      <c r="C11" s="22" t="s">
        <v>73</v>
      </c>
      <c r="D11" s="29">
        <v>786905910</v>
      </c>
      <c r="E11" s="29">
        <v>801585910</v>
      </c>
      <c r="F11" s="29">
        <v>71214348.599999994</v>
      </c>
      <c r="G11" s="25">
        <v>65670879.719999999</v>
      </c>
      <c r="H11" s="25">
        <v>65542482.259999998</v>
      </c>
      <c r="I11" s="31">
        <v>67965762.290000007</v>
      </c>
      <c r="J11" s="25">
        <v>73595815.420000002</v>
      </c>
      <c r="K11" s="25">
        <v>73101508.620000005</v>
      </c>
      <c r="L11" s="25">
        <v>66830205.68</v>
      </c>
      <c r="M11" s="25"/>
      <c r="N11" s="25"/>
      <c r="O11" s="25"/>
      <c r="P11" s="25"/>
      <c r="Q11" s="25"/>
      <c r="R11" s="25">
        <f>SUM(F11:Q11)</f>
        <v>483921002.59000003</v>
      </c>
      <c r="S11" s="25"/>
      <c r="T11" s="16"/>
    </row>
    <row r="12" spans="3:20" ht="22.5" customHeight="1" x14ac:dyDescent="0.25">
      <c r="C12" s="22" t="s">
        <v>72</v>
      </c>
      <c r="D12" s="29">
        <v>91045705</v>
      </c>
      <c r="E12" s="29">
        <v>87045705</v>
      </c>
      <c r="F12" s="29">
        <v>3000000</v>
      </c>
      <c r="G12" s="25">
        <v>3120000</v>
      </c>
      <c r="H12" s="25">
        <v>3060000</v>
      </c>
      <c r="I12" s="31">
        <v>53010171.439999998</v>
      </c>
      <c r="J12" s="25">
        <v>60000</v>
      </c>
      <c r="K12" s="25">
        <v>6060000</v>
      </c>
      <c r="L12" s="25">
        <v>3000000</v>
      </c>
      <c r="M12" s="25"/>
      <c r="N12" s="25"/>
      <c r="O12" s="25"/>
      <c r="P12" s="25"/>
      <c r="Q12" s="25"/>
      <c r="R12" s="25">
        <f>SUM(F12:Q12)</f>
        <v>71310171.439999998</v>
      </c>
      <c r="S12" s="25"/>
      <c r="T12" s="16"/>
    </row>
    <row r="13" spans="3:20" ht="22.5" customHeight="1" x14ac:dyDescent="0.25">
      <c r="C13" s="22" t="s">
        <v>71</v>
      </c>
      <c r="D13" s="29">
        <v>33600</v>
      </c>
      <c r="E13" s="29">
        <v>1033600</v>
      </c>
      <c r="F13" s="29">
        <v>125000</v>
      </c>
      <c r="G13" s="25">
        <v>125000</v>
      </c>
      <c r="H13" s="25">
        <v>140000</v>
      </c>
      <c r="I13" s="31">
        <v>110000</v>
      </c>
      <c r="J13" s="25">
        <v>125000</v>
      </c>
      <c r="K13" s="25">
        <v>0</v>
      </c>
      <c r="L13" s="25">
        <v>385000</v>
      </c>
      <c r="M13" s="25"/>
      <c r="N13" s="25"/>
      <c r="O13" s="25"/>
      <c r="P13" s="25"/>
      <c r="Q13" s="25"/>
      <c r="R13" s="25">
        <f>SUM(F13:Q13)</f>
        <v>1010000</v>
      </c>
      <c r="S13" s="25"/>
      <c r="T13" s="16"/>
    </row>
    <row r="14" spans="3:20" ht="22.5" customHeight="1" x14ac:dyDescent="0.25">
      <c r="C14" s="22" t="s">
        <v>70</v>
      </c>
      <c r="D14" s="29">
        <v>68671706</v>
      </c>
      <c r="E14" s="29">
        <v>68731706</v>
      </c>
      <c r="F14" s="29">
        <v>0</v>
      </c>
      <c r="G14" s="25">
        <v>10000</v>
      </c>
      <c r="H14" s="25">
        <v>0</v>
      </c>
      <c r="I14" s="31">
        <v>0</v>
      </c>
      <c r="J14" s="25">
        <v>0</v>
      </c>
      <c r="K14" s="25">
        <v>60000</v>
      </c>
      <c r="L14" s="25">
        <v>8940000</v>
      </c>
      <c r="M14" s="25"/>
      <c r="N14" s="25"/>
      <c r="O14" s="25"/>
      <c r="P14" s="25"/>
      <c r="Q14" s="25"/>
      <c r="R14" s="25">
        <f>SUM(F14:Q14)</f>
        <v>9010000</v>
      </c>
      <c r="S14" s="25"/>
      <c r="T14" s="16"/>
    </row>
    <row r="15" spans="3:20" ht="22.5" customHeight="1" x14ac:dyDescent="0.25">
      <c r="C15" s="22" t="s">
        <v>69</v>
      </c>
      <c r="D15" s="29">
        <v>138967042</v>
      </c>
      <c r="E15" s="29">
        <v>135102042</v>
      </c>
      <c r="F15" s="29">
        <v>13634042.460000001</v>
      </c>
      <c r="G15" s="25">
        <v>13963789.039999999</v>
      </c>
      <c r="H15" s="25">
        <v>14666742.039999999</v>
      </c>
      <c r="I15" s="31">
        <v>14378829.220000001</v>
      </c>
      <c r="J15" s="25">
        <v>14565741.35</v>
      </c>
      <c r="K15" s="25">
        <v>14776610.32</v>
      </c>
      <c r="L15" s="25">
        <v>14967959.210000001</v>
      </c>
      <c r="M15" s="25"/>
      <c r="N15" s="25"/>
      <c r="O15" s="25"/>
      <c r="P15" s="25"/>
      <c r="Q15" s="25"/>
      <c r="R15" s="25">
        <f>SUM(F15:Q15)</f>
        <v>100953713.64000002</v>
      </c>
      <c r="S15" s="25"/>
      <c r="T15" s="16"/>
    </row>
    <row r="16" spans="3:20" ht="19.5" customHeight="1" x14ac:dyDescent="0.25">
      <c r="C16" s="24" t="s">
        <v>68</v>
      </c>
      <c r="D16" s="33">
        <f>D17+D18+D19+D20+D21+D22+D23+D24+D25</f>
        <v>338882615</v>
      </c>
      <c r="E16" s="33">
        <f>E17+E18+E19+E20+E21+E22+E23+E24+E25</f>
        <v>359580035</v>
      </c>
      <c r="F16" s="33">
        <f>F17+F18+F19+F20+F21+F22+F23+F24+F25</f>
        <v>27223906.259999998</v>
      </c>
      <c r="G16" s="33">
        <f>G17+G18+G19+G20+G21+G22+G23+G24+G25</f>
        <v>18852683.43</v>
      </c>
      <c r="H16" s="27">
        <f>SUM(H17:H25)</f>
        <v>23331768.579999998</v>
      </c>
      <c r="I16" s="27">
        <f>SUM(I17:I25)</f>
        <v>15514904.66</v>
      </c>
      <c r="J16" s="27">
        <f>SUM(J17:J25)</f>
        <v>29311978.029999997</v>
      </c>
      <c r="K16" s="27">
        <f>SUM(K17:K25)</f>
        <v>14439510.439999999</v>
      </c>
      <c r="L16" s="27">
        <f>SUM(L17:L25)</f>
        <v>20335716.649999999</v>
      </c>
      <c r="M16" s="27">
        <f>SUM(M17:M25)</f>
        <v>0</v>
      </c>
      <c r="N16" s="27">
        <f>SUM(N17:N25)</f>
        <v>0</v>
      </c>
      <c r="O16" s="27">
        <f>SUM(O17:O25)</f>
        <v>0</v>
      </c>
      <c r="P16" s="27">
        <f>SUM(P17:P25)</f>
        <v>0</v>
      </c>
      <c r="Q16" s="32">
        <f>SUM(Q17:Q25)</f>
        <v>0</v>
      </c>
      <c r="R16" s="27">
        <f>SUM(F16:Q16)</f>
        <v>149010468.04999998</v>
      </c>
      <c r="S16" s="27"/>
      <c r="T16" s="16"/>
    </row>
    <row r="17" spans="3:20" ht="19.5" customHeight="1" x14ac:dyDescent="0.25">
      <c r="C17" s="22" t="s">
        <v>67</v>
      </c>
      <c r="D17" s="29">
        <v>31685784</v>
      </c>
      <c r="E17" s="29">
        <v>33935784</v>
      </c>
      <c r="F17" s="29">
        <v>1183860.3500000001</v>
      </c>
      <c r="G17" s="25">
        <v>4351394.3899999997</v>
      </c>
      <c r="H17" s="25">
        <v>1658625.78</v>
      </c>
      <c r="I17" s="31">
        <v>3998742.68</v>
      </c>
      <c r="J17" s="25">
        <v>2854140.19</v>
      </c>
      <c r="K17" s="25">
        <v>2847589.1</v>
      </c>
      <c r="L17" s="25">
        <v>2899548.71</v>
      </c>
      <c r="M17" s="25"/>
      <c r="N17" s="25"/>
      <c r="O17" s="25"/>
      <c r="P17" s="25"/>
      <c r="Q17" s="25"/>
      <c r="R17" s="25">
        <f>SUM(F17:Q17)</f>
        <v>19793901.200000003</v>
      </c>
      <c r="S17" s="25"/>
      <c r="T17" s="16"/>
    </row>
    <row r="18" spans="3:20" ht="17.25" customHeight="1" x14ac:dyDescent="0.25">
      <c r="C18" s="22" t="s">
        <v>66</v>
      </c>
      <c r="D18" s="29">
        <v>38955773</v>
      </c>
      <c r="E18" s="29">
        <v>38955773</v>
      </c>
      <c r="F18" s="29">
        <v>3793310.01</v>
      </c>
      <c r="G18" s="25">
        <v>4424467.04</v>
      </c>
      <c r="H18" s="25">
        <v>11374506.42</v>
      </c>
      <c r="I18" s="31">
        <v>307236.44</v>
      </c>
      <c r="J18" s="25">
        <v>657710.19999999995</v>
      </c>
      <c r="K18" s="25">
        <v>9244.2099999999991</v>
      </c>
      <c r="L18" s="25">
        <v>1038395.02</v>
      </c>
      <c r="M18" s="25"/>
      <c r="N18" s="25"/>
      <c r="O18" s="25"/>
      <c r="P18" s="25"/>
      <c r="Q18" s="25"/>
      <c r="R18" s="25">
        <f>SUM(F18:Q18)</f>
        <v>21604869.34</v>
      </c>
      <c r="S18" s="25"/>
      <c r="T18" s="16"/>
    </row>
    <row r="19" spans="3:20" ht="24" customHeight="1" x14ac:dyDescent="0.25">
      <c r="C19" s="22" t="s">
        <v>65</v>
      </c>
      <c r="D19" s="29">
        <v>19374636</v>
      </c>
      <c r="E19" s="29">
        <v>19374636</v>
      </c>
      <c r="F19" s="29">
        <v>989933.8</v>
      </c>
      <c r="G19" s="25">
        <v>878037.65</v>
      </c>
      <c r="H19" s="25">
        <v>610968.6</v>
      </c>
      <c r="I19" s="31">
        <v>1690276.75</v>
      </c>
      <c r="J19" s="25">
        <v>487002.6</v>
      </c>
      <c r="K19" s="25">
        <v>945220.95</v>
      </c>
      <c r="L19" s="25">
        <v>1589984.97</v>
      </c>
      <c r="M19" s="25"/>
      <c r="N19" s="25"/>
      <c r="O19" s="25"/>
      <c r="P19" s="25"/>
      <c r="Q19" s="25"/>
      <c r="R19" s="25">
        <f>SUM(F19:Q19)</f>
        <v>7191425.3200000003</v>
      </c>
      <c r="S19" s="25"/>
      <c r="T19" s="16"/>
    </row>
    <row r="20" spans="3:20" ht="25.5" customHeight="1" x14ac:dyDescent="0.25">
      <c r="C20" s="22" t="s">
        <v>64</v>
      </c>
      <c r="D20" s="29">
        <v>3856648</v>
      </c>
      <c r="E20" s="29">
        <v>3849648</v>
      </c>
      <c r="F20" s="29">
        <v>85385</v>
      </c>
      <c r="G20" s="25">
        <v>63175</v>
      </c>
      <c r="H20" s="25">
        <v>85550</v>
      </c>
      <c r="I20" s="31">
        <v>100130</v>
      </c>
      <c r="J20" s="25">
        <v>178915</v>
      </c>
      <c r="K20" s="25">
        <v>61655</v>
      </c>
      <c r="L20" s="25">
        <v>119035</v>
      </c>
      <c r="M20" s="25"/>
      <c r="N20" s="25"/>
      <c r="O20" s="25"/>
      <c r="P20" s="25"/>
      <c r="Q20" s="25"/>
      <c r="R20" s="25">
        <f>SUM(F20:Q20)</f>
        <v>693845</v>
      </c>
      <c r="S20" s="25"/>
      <c r="T20" s="16"/>
    </row>
    <row r="21" spans="3:20" ht="24" customHeight="1" x14ac:dyDescent="0.25">
      <c r="C21" s="22" t="s">
        <v>63</v>
      </c>
      <c r="D21" s="29">
        <v>37625811</v>
      </c>
      <c r="E21" s="29">
        <v>37625811</v>
      </c>
      <c r="F21" s="29">
        <v>3600</v>
      </c>
      <c r="G21" s="25">
        <v>464538.91</v>
      </c>
      <c r="H21" s="25">
        <v>527240</v>
      </c>
      <c r="I21" s="31">
        <v>318217.36</v>
      </c>
      <c r="J21" s="25">
        <v>0</v>
      </c>
      <c r="K21" s="25">
        <v>0</v>
      </c>
      <c r="L21" s="25">
        <v>5800</v>
      </c>
      <c r="M21" s="25"/>
      <c r="N21" s="25"/>
      <c r="O21" s="25"/>
      <c r="P21" s="25"/>
      <c r="Q21" s="25"/>
      <c r="R21" s="25">
        <f>SUM(F21:Q21)</f>
        <v>1319396.27</v>
      </c>
      <c r="S21" s="25"/>
      <c r="T21" s="16"/>
    </row>
    <row r="22" spans="3:20" ht="19.5" customHeight="1" x14ac:dyDescent="0.25">
      <c r="C22" s="22" t="s">
        <v>62</v>
      </c>
      <c r="D22" s="29">
        <v>37564868</v>
      </c>
      <c r="E22" s="29">
        <v>37564868</v>
      </c>
      <c r="F22" s="29">
        <v>2338717.4</v>
      </c>
      <c r="G22" s="25">
        <v>2947036.2</v>
      </c>
      <c r="H22" s="25">
        <v>1861469.63</v>
      </c>
      <c r="I22" s="31">
        <v>1852164.58</v>
      </c>
      <c r="J22" s="25">
        <v>5953338.3099999996</v>
      </c>
      <c r="K22" s="25">
        <v>3957294.21</v>
      </c>
      <c r="L22" s="25">
        <v>7455475.2300000004</v>
      </c>
      <c r="M22" s="25"/>
      <c r="N22" s="25"/>
      <c r="O22" s="25"/>
      <c r="P22" s="25"/>
      <c r="Q22" s="25"/>
      <c r="R22" s="25">
        <f>SUM(F22:Q22)</f>
        <v>26365495.559999999</v>
      </c>
      <c r="S22" s="25"/>
      <c r="T22" s="16"/>
    </row>
    <row r="23" spans="3:20" ht="35.25" customHeight="1" x14ac:dyDescent="0.25">
      <c r="C23" s="22" t="s">
        <v>61</v>
      </c>
      <c r="D23" s="29">
        <v>23954244</v>
      </c>
      <c r="E23" s="29">
        <v>37788664</v>
      </c>
      <c r="F23" s="29">
        <v>423350</v>
      </c>
      <c r="G23" s="25">
        <v>269247.21000000002</v>
      </c>
      <c r="H23" s="25">
        <v>588553.25</v>
      </c>
      <c r="I23" s="31">
        <v>478884.22</v>
      </c>
      <c r="J23" s="25">
        <v>374908.79</v>
      </c>
      <c r="K23" s="25">
        <v>500297.29</v>
      </c>
      <c r="L23" s="25">
        <v>143869.92000000001</v>
      </c>
      <c r="M23" s="25"/>
      <c r="N23" s="25"/>
      <c r="O23" s="25"/>
      <c r="P23" s="25"/>
      <c r="Q23" s="25"/>
      <c r="R23" s="25">
        <f>SUM(F23:Q23)</f>
        <v>2779110.6799999997</v>
      </c>
      <c r="S23" s="25"/>
      <c r="T23" s="16"/>
    </row>
    <row r="24" spans="3:20" ht="30.75" customHeight="1" x14ac:dyDescent="0.25">
      <c r="C24" s="22" t="s">
        <v>60</v>
      </c>
      <c r="D24" s="29">
        <v>135553195</v>
      </c>
      <c r="E24" s="29">
        <v>140173195</v>
      </c>
      <c r="F24" s="4">
        <f>18376558.59-90200-36100</f>
        <v>18250258.59</v>
      </c>
      <c r="G24" s="25">
        <v>5443218.1299999999</v>
      </c>
      <c r="H24" s="25">
        <v>6502161.1100000003</v>
      </c>
      <c r="I24" s="31">
        <v>6752977.6299999999</v>
      </c>
      <c r="J24" s="25">
        <v>18784173.670000002</v>
      </c>
      <c r="K24" s="25">
        <v>6055846.1500000004</v>
      </c>
      <c r="L24" s="25">
        <v>7081957.7999999998</v>
      </c>
      <c r="M24" s="25"/>
      <c r="N24" s="25"/>
      <c r="O24" s="25"/>
      <c r="P24" s="25"/>
      <c r="Q24" s="25"/>
      <c r="R24" s="25">
        <f>SUM(F24:Q24)</f>
        <v>68870593.079999998</v>
      </c>
      <c r="S24" s="25"/>
      <c r="T24" s="16"/>
    </row>
    <row r="25" spans="3:20" ht="15.75" x14ac:dyDescent="0.25">
      <c r="C25" s="22" t="s">
        <v>59</v>
      </c>
      <c r="D25" s="29">
        <v>10311656</v>
      </c>
      <c r="E25" s="29">
        <v>10311656</v>
      </c>
      <c r="F25" s="29">
        <v>155491.10999999999</v>
      </c>
      <c r="G25" s="25">
        <v>11568.9</v>
      </c>
      <c r="H25" s="25">
        <v>122693.79</v>
      </c>
      <c r="I25" s="31">
        <v>16275</v>
      </c>
      <c r="J25" s="25">
        <v>21789.27</v>
      </c>
      <c r="K25" s="25">
        <v>62363.53</v>
      </c>
      <c r="L25" s="25">
        <v>1650</v>
      </c>
      <c r="M25" s="25"/>
      <c r="N25" s="25"/>
      <c r="O25" s="25"/>
      <c r="P25" s="25"/>
      <c r="Q25" s="25"/>
      <c r="R25" s="25">
        <f>SUM(F25:Q25)</f>
        <v>391831.6</v>
      </c>
      <c r="S25" s="25"/>
      <c r="T25" s="16"/>
    </row>
    <row r="26" spans="3:20" ht="15.75" x14ac:dyDescent="0.25">
      <c r="C26" s="24" t="s">
        <v>58</v>
      </c>
      <c r="D26" s="33">
        <f>D27+D28+D29+D30+D31+D32+D33+D34+D35</f>
        <v>49897015</v>
      </c>
      <c r="E26" s="33">
        <f>E27+E28+E29+E30+E31+E32+E33+E34+E35</f>
        <v>116069595</v>
      </c>
      <c r="F26" s="33">
        <f>F27+F28+F29+F30+F31+F32+F33+F34+F35</f>
        <v>2214884.96</v>
      </c>
      <c r="G26" s="33">
        <f>G27+G28+G29+G30+G31+G32+G33+G34+G35</f>
        <v>3335716.67</v>
      </c>
      <c r="H26" s="27">
        <f>SUM(H27:H35)</f>
        <v>1562887.9899999998</v>
      </c>
      <c r="I26" s="27">
        <f>SUM(I27:I35)</f>
        <v>1251453.78</v>
      </c>
      <c r="J26" s="27">
        <f>SUM(J27:J35)</f>
        <v>877507.79999999993</v>
      </c>
      <c r="K26" s="27">
        <f>SUM(K27:K35)</f>
        <v>10986995.85</v>
      </c>
      <c r="L26" s="27">
        <f>SUM(L27:L35)</f>
        <v>4278745.38</v>
      </c>
      <c r="M26" s="27">
        <f>SUM(M27:M35)</f>
        <v>0</v>
      </c>
      <c r="N26" s="27">
        <f>SUM(N27:N35)</f>
        <v>0</v>
      </c>
      <c r="O26" s="27">
        <f>SUM(O27:O35)</f>
        <v>0</v>
      </c>
      <c r="P26" s="27">
        <f>SUM(P27:P35)</f>
        <v>0</v>
      </c>
      <c r="Q26" s="32">
        <f>SUM(Q27:Q35)</f>
        <v>0</v>
      </c>
      <c r="R26" s="27">
        <f>SUM(F26:Q26)</f>
        <v>24508192.429999996</v>
      </c>
      <c r="S26" s="27"/>
      <c r="T26" s="16"/>
    </row>
    <row r="27" spans="3:20" ht="15.75" x14ac:dyDescent="0.25">
      <c r="C27" s="22" t="s">
        <v>57</v>
      </c>
      <c r="D27" s="29">
        <v>1948399</v>
      </c>
      <c r="E27" s="29">
        <v>1948399</v>
      </c>
      <c r="F27" s="25">
        <v>173756.08</v>
      </c>
      <c r="G27" s="25">
        <v>137645.34</v>
      </c>
      <c r="H27" s="25">
        <v>499527.99</v>
      </c>
      <c r="I27" s="31">
        <v>101295.62</v>
      </c>
      <c r="J27" s="25">
        <v>105570.24000000001</v>
      </c>
      <c r="K27" s="25">
        <v>113751.08</v>
      </c>
      <c r="L27" s="25">
        <v>156296.56</v>
      </c>
      <c r="M27" s="25"/>
      <c r="N27" s="25"/>
      <c r="O27" s="25"/>
      <c r="P27" s="25"/>
      <c r="Q27" s="25"/>
      <c r="R27" s="25">
        <f>SUM(F27:Q27)</f>
        <v>1287842.9099999999</v>
      </c>
      <c r="S27" s="25"/>
      <c r="T27" s="16"/>
    </row>
    <row r="28" spans="3:20" ht="15.75" x14ac:dyDescent="0.25">
      <c r="C28" s="22" t="s">
        <v>56</v>
      </c>
      <c r="D28" s="29">
        <v>4571948</v>
      </c>
      <c r="E28" s="29">
        <v>4451948</v>
      </c>
      <c r="F28" s="25">
        <v>1574655</v>
      </c>
      <c r="G28" s="25">
        <v>0</v>
      </c>
      <c r="H28" s="25">
        <v>461.38</v>
      </c>
      <c r="I28" s="31">
        <v>2832</v>
      </c>
      <c r="J28" s="25">
        <v>98</v>
      </c>
      <c r="K28" s="25">
        <v>0</v>
      </c>
      <c r="L28" s="25">
        <v>2500</v>
      </c>
      <c r="M28" s="25"/>
      <c r="N28" s="25"/>
      <c r="O28" s="25"/>
      <c r="P28" s="25"/>
      <c r="Q28" s="25"/>
      <c r="R28" s="25">
        <f>SUM(F28:Q28)</f>
        <v>1580546.38</v>
      </c>
      <c r="S28" s="25"/>
      <c r="T28" s="16"/>
    </row>
    <row r="29" spans="3:20" ht="15.75" x14ac:dyDescent="0.25">
      <c r="C29" s="22" t="s">
        <v>55</v>
      </c>
      <c r="D29" s="29">
        <v>4438268</v>
      </c>
      <c r="E29" s="29">
        <v>4438268</v>
      </c>
      <c r="F29" s="25">
        <v>1875</v>
      </c>
      <c r="G29" s="25">
        <v>123551.13</v>
      </c>
      <c r="H29" s="25">
        <v>242548.32</v>
      </c>
      <c r="I29" s="31">
        <v>0</v>
      </c>
      <c r="J29" s="25">
        <v>2693.75</v>
      </c>
      <c r="K29" s="25">
        <v>4660.96</v>
      </c>
      <c r="L29" s="25">
        <v>397454.43</v>
      </c>
      <c r="M29" s="25"/>
      <c r="N29" s="25"/>
      <c r="O29" s="25"/>
      <c r="P29"/>
      <c r="Q29" s="25"/>
      <c r="R29" s="25">
        <f>SUM(F29:Q29)</f>
        <v>772783.59000000008</v>
      </c>
      <c r="S29" s="25"/>
      <c r="T29" s="16"/>
    </row>
    <row r="30" spans="3:20" ht="15.75" x14ac:dyDescent="0.25">
      <c r="C30" s="22" t="s">
        <v>54</v>
      </c>
      <c r="D30" s="29">
        <v>1098878</v>
      </c>
      <c r="E30" s="29">
        <v>1098878</v>
      </c>
      <c r="F30" s="25">
        <v>6741.17</v>
      </c>
      <c r="G30" s="25">
        <v>0</v>
      </c>
      <c r="H30" s="25">
        <v>0</v>
      </c>
      <c r="I30" s="31">
        <v>0</v>
      </c>
      <c r="J30" s="25">
        <v>0</v>
      </c>
      <c r="K30" s="25">
        <v>960</v>
      </c>
      <c r="L30" s="25">
        <v>6869.7</v>
      </c>
      <c r="M30" s="25"/>
      <c r="N30" s="25"/>
      <c r="O30" s="25"/>
      <c r="P30" s="25"/>
      <c r="Q30" s="25"/>
      <c r="R30" s="25">
        <f>SUM(F30:Q30)</f>
        <v>14570.869999999999</v>
      </c>
      <c r="S30" s="25"/>
      <c r="T30" s="16"/>
    </row>
    <row r="31" spans="3:20" ht="15.75" x14ac:dyDescent="0.25">
      <c r="C31" s="22" t="s">
        <v>53</v>
      </c>
      <c r="D31" s="29">
        <v>418615</v>
      </c>
      <c r="E31" s="29">
        <v>418615</v>
      </c>
      <c r="F31" s="25">
        <v>2110.6999999999998</v>
      </c>
      <c r="G31" s="25">
        <v>44740.87</v>
      </c>
      <c r="H31" s="25">
        <v>10155.18</v>
      </c>
      <c r="I31" s="31">
        <v>2405.02</v>
      </c>
      <c r="J31" s="25">
        <v>4872.3999999999996</v>
      </c>
      <c r="K31" s="25">
        <v>4229.04</v>
      </c>
      <c r="L31" s="25">
        <v>18520</v>
      </c>
      <c r="M31" s="25"/>
      <c r="N31" s="25"/>
      <c r="O31" s="25"/>
      <c r="P31" s="25"/>
      <c r="Q31" s="25"/>
      <c r="R31" s="25">
        <f>SUM(F31:Q31)</f>
        <v>87033.209999999992</v>
      </c>
      <c r="S31" s="25"/>
      <c r="T31" s="16"/>
    </row>
    <row r="32" spans="3:20" ht="15.75" x14ac:dyDescent="0.25">
      <c r="C32" s="22" t="s">
        <v>52</v>
      </c>
      <c r="D32" s="29">
        <v>2442037</v>
      </c>
      <c r="E32" s="29">
        <v>2487037</v>
      </c>
      <c r="F32" s="25">
        <v>53505</v>
      </c>
      <c r="G32" s="25">
        <v>510483.57</v>
      </c>
      <c r="H32" s="25">
        <v>13666.99</v>
      </c>
      <c r="I32" s="31">
        <v>30073.73</v>
      </c>
      <c r="J32" s="25">
        <v>63278.95</v>
      </c>
      <c r="K32" s="25">
        <v>44857.07</v>
      </c>
      <c r="L32" s="25">
        <v>60689.38</v>
      </c>
      <c r="M32" s="25"/>
      <c r="N32" s="25"/>
      <c r="O32" s="25"/>
      <c r="P32"/>
      <c r="Q32" s="25"/>
      <c r="R32" s="25">
        <f>SUM(F32:Q32)</f>
        <v>776554.69</v>
      </c>
      <c r="S32" s="25"/>
      <c r="T32" s="16"/>
    </row>
    <row r="33" spans="3:20" ht="31.5" x14ac:dyDescent="0.25">
      <c r="C33" s="22" t="s">
        <v>51</v>
      </c>
      <c r="D33" s="29">
        <v>17221978</v>
      </c>
      <c r="E33" s="29">
        <v>17221978</v>
      </c>
      <c r="F33" s="25">
        <v>377409</v>
      </c>
      <c r="G33" s="25">
        <v>1194269.01</v>
      </c>
      <c r="H33" s="25">
        <v>502568.27</v>
      </c>
      <c r="I33" s="31">
        <v>919144</v>
      </c>
      <c r="J33" s="25">
        <v>659281.75</v>
      </c>
      <c r="K33" s="25">
        <v>524945.63</v>
      </c>
      <c r="L33" s="25">
        <v>1523166.71</v>
      </c>
      <c r="M33" s="25"/>
      <c r="N33" s="25"/>
      <c r="O33" s="25"/>
      <c r="P33" s="25"/>
      <c r="Q33" s="25"/>
      <c r="R33" s="25">
        <f>SUM(F33:Q33)</f>
        <v>5700784.3700000001</v>
      </c>
      <c r="S33" s="25"/>
      <c r="T33" s="16"/>
    </row>
    <row r="34" spans="3:20" ht="31.5" x14ac:dyDescent="0.25">
      <c r="C34" s="22" t="s">
        <v>50</v>
      </c>
      <c r="D34" s="29">
        <v>0</v>
      </c>
      <c r="E34" s="29">
        <v>0</v>
      </c>
      <c r="F34" s="25">
        <v>0</v>
      </c>
      <c r="G34" s="25">
        <v>0</v>
      </c>
      <c r="H34" s="25">
        <v>0</v>
      </c>
      <c r="I34" s="31">
        <v>0</v>
      </c>
      <c r="J34" s="25">
        <v>0</v>
      </c>
      <c r="K34" s="25">
        <v>0</v>
      </c>
      <c r="L34" s="25">
        <v>0</v>
      </c>
      <c r="M34" s="25"/>
      <c r="N34" s="25"/>
      <c r="O34" s="25"/>
      <c r="P34" s="25"/>
      <c r="Q34" s="25"/>
      <c r="R34" s="25">
        <f>SUM(F34:Q34)</f>
        <v>0</v>
      </c>
      <c r="S34" s="25"/>
      <c r="T34" s="16"/>
    </row>
    <row r="35" spans="3:20" ht="15.75" x14ac:dyDescent="0.25">
      <c r="C35" s="22" t="s">
        <v>49</v>
      </c>
      <c r="D35" s="29">
        <v>17756892</v>
      </c>
      <c r="E35" s="29">
        <v>84004472</v>
      </c>
      <c r="F35" s="25">
        <v>24833.01</v>
      </c>
      <c r="G35" s="25">
        <v>1325026.75</v>
      </c>
      <c r="H35" s="25">
        <v>293959.86</v>
      </c>
      <c r="I35" s="31">
        <v>195703.41</v>
      </c>
      <c r="J35" s="25">
        <v>41712.71</v>
      </c>
      <c r="K35" s="25">
        <v>10293592.07</v>
      </c>
      <c r="L35" s="25">
        <v>2113248.6</v>
      </c>
      <c r="M35" s="25"/>
      <c r="N35" s="25"/>
      <c r="O35" s="25"/>
      <c r="P35" s="25"/>
      <c r="Q35" s="25"/>
      <c r="R35" s="25">
        <f>SUM(F35:Q35)</f>
        <v>14288076.41</v>
      </c>
      <c r="S35" s="25"/>
      <c r="T35" s="16"/>
    </row>
    <row r="36" spans="3:20" ht="15.75" x14ac:dyDescent="0.25">
      <c r="C36" s="24" t="s">
        <v>48</v>
      </c>
      <c r="D36" s="33">
        <f>D37+D43+D38+D44+D39</f>
        <v>13591457</v>
      </c>
      <c r="E36" s="33">
        <f>E37+E43+E38+E44+E39</f>
        <v>13896457</v>
      </c>
      <c r="F36" s="33">
        <f>F37+F43+F38+F44</f>
        <v>0</v>
      </c>
      <c r="G36" s="33">
        <f>G37+G43+G38+G44</f>
        <v>324994.11</v>
      </c>
      <c r="H36" s="27">
        <f>SUM(H37:H51)</f>
        <v>0</v>
      </c>
      <c r="I36" s="27">
        <f>SUM(I37:I51)</f>
        <v>167503.07999999999</v>
      </c>
      <c r="J36" s="27">
        <f>SUM(J37:J51)</f>
        <v>450000</v>
      </c>
      <c r="K36" s="27">
        <f>SUM(K37:K51)</f>
        <v>785824.58000000007</v>
      </c>
      <c r="L36" s="27">
        <f>SUM(L37:L51)</f>
        <v>188260</v>
      </c>
      <c r="M36" s="27">
        <f>SUM(M37:M51)</f>
        <v>0</v>
      </c>
      <c r="N36" s="27">
        <f>SUM(N37:N51)</f>
        <v>0</v>
      </c>
      <c r="O36" s="27">
        <f>SUM(O37:O51)</f>
        <v>0</v>
      </c>
      <c r="P36" s="27">
        <f>SUM(P37:P51)</f>
        <v>0</v>
      </c>
      <c r="Q36" s="32">
        <f>SUM(Q37:Q51)</f>
        <v>0</v>
      </c>
      <c r="R36" s="27">
        <f>SUM(F36:Q36)</f>
        <v>1916581.77</v>
      </c>
      <c r="S36" s="27"/>
      <c r="T36" s="16"/>
    </row>
    <row r="37" spans="3:20" ht="15.75" x14ac:dyDescent="0.25">
      <c r="C37" s="22" t="s">
        <v>47</v>
      </c>
      <c r="D37" s="29">
        <v>11767476</v>
      </c>
      <c r="E37" s="29">
        <v>11767476</v>
      </c>
      <c r="F37" s="25">
        <v>0</v>
      </c>
      <c r="G37" s="25">
        <v>324994.11</v>
      </c>
      <c r="H37" s="25">
        <v>0</v>
      </c>
      <c r="I37" s="31">
        <v>167503.07999999999</v>
      </c>
      <c r="J37" s="25">
        <v>450000</v>
      </c>
      <c r="K37" s="25">
        <v>400000</v>
      </c>
      <c r="L37" s="25">
        <v>188260</v>
      </c>
      <c r="M37" s="25"/>
      <c r="N37" s="35"/>
      <c r="O37" s="25"/>
      <c r="P37" s="25"/>
      <c r="Q37" s="25"/>
      <c r="R37" s="25">
        <f>SUM(F37:Q37)</f>
        <v>1530757.19</v>
      </c>
      <c r="S37" s="25"/>
      <c r="T37" s="16"/>
    </row>
    <row r="38" spans="3:20" ht="31.5" x14ac:dyDescent="0.25">
      <c r="C38" s="22" t="s">
        <v>46</v>
      </c>
      <c r="D38" s="29">
        <v>45769</v>
      </c>
      <c r="E38" s="29">
        <v>45769</v>
      </c>
      <c r="F38" s="25">
        <v>0</v>
      </c>
      <c r="G38" s="25">
        <v>0</v>
      </c>
      <c r="H38" s="25">
        <v>0</v>
      </c>
      <c r="I38" s="31">
        <v>0</v>
      </c>
      <c r="J38" s="25">
        <v>0</v>
      </c>
      <c r="K38" s="25">
        <v>0</v>
      </c>
      <c r="L38" s="34">
        <v>0</v>
      </c>
      <c r="M38" s="25"/>
      <c r="N38" s="25"/>
      <c r="O38" s="25"/>
      <c r="P38" s="25"/>
      <c r="Q38" s="25"/>
      <c r="R38" s="25">
        <f>SUM(F38:Q38)</f>
        <v>0</v>
      </c>
      <c r="S38" s="25"/>
      <c r="T38" s="16"/>
    </row>
    <row r="39" spans="3:20" ht="31.5" x14ac:dyDescent="0.25">
      <c r="C39" s="22" t="s">
        <v>45</v>
      </c>
      <c r="D39" s="29">
        <v>527250</v>
      </c>
      <c r="E39" s="29">
        <v>527250</v>
      </c>
      <c r="F39" s="25">
        <v>0</v>
      </c>
      <c r="G39" s="25">
        <v>0</v>
      </c>
      <c r="H39" s="25">
        <v>0</v>
      </c>
      <c r="I39" s="31">
        <v>0</v>
      </c>
      <c r="J39" s="25">
        <v>0</v>
      </c>
      <c r="K39" s="25">
        <v>0</v>
      </c>
      <c r="L39" s="34">
        <v>0</v>
      </c>
      <c r="M39" s="25"/>
      <c r="N39" s="25"/>
      <c r="O39" s="25"/>
      <c r="P39" s="25"/>
      <c r="Q39" s="25"/>
      <c r="R39" s="25">
        <f>SUM(F39:Q39)</f>
        <v>0</v>
      </c>
      <c r="S39" s="25"/>
      <c r="T39" s="16"/>
    </row>
    <row r="40" spans="3:20" ht="31.5" hidden="1" x14ac:dyDescent="0.25">
      <c r="C40" s="22" t="s">
        <v>44</v>
      </c>
      <c r="D40" s="29"/>
      <c r="E40" s="29"/>
      <c r="F40" s="25"/>
      <c r="G40" s="25">
        <v>0</v>
      </c>
      <c r="H40" s="25"/>
      <c r="I40" s="31">
        <v>0</v>
      </c>
      <c r="J40" s="25"/>
      <c r="K40" s="25">
        <v>0</v>
      </c>
      <c r="L40" s="34"/>
      <c r="M40" s="25"/>
      <c r="N40" s="25"/>
      <c r="O40" s="25"/>
      <c r="P40" s="25"/>
      <c r="Q40" s="25"/>
      <c r="R40" s="25">
        <v>0</v>
      </c>
      <c r="S40" s="25"/>
      <c r="T40" s="16"/>
    </row>
    <row r="41" spans="3:20" ht="31.5" hidden="1" x14ac:dyDescent="0.25">
      <c r="C41" s="22" t="s">
        <v>43</v>
      </c>
      <c r="D41" s="29"/>
      <c r="E41" s="29"/>
      <c r="F41" s="25"/>
      <c r="G41" s="25">
        <v>0</v>
      </c>
      <c r="H41" s="25"/>
      <c r="I41" s="31">
        <v>0</v>
      </c>
      <c r="J41" s="25"/>
      <c r="K41" s="25">
        <v>0</v>
      </c>
      <c r="L41" s="34"/>
      <c r="M41" s="25"/>
      <c r="N41" s="25"/>
      <c r="O41" s="25"/>
      <c r="P41" s="25"/>
      <c r="Q41" s="25"/>
      <c r="R41" s="25">
        <v>0</v>
      </c>
      <c r="S41" s="25"/>
      <c r="T41" s="16"/>
    </row>
    <row r="42" spans="3:20" ht="15.75" hidden="1" x14ac:dyDescent="0.25">
      <c r="C42" s="22" t="s">
        <v>42</v>
      </c>
      <c r="D42" s="29"/>
      <c r="E42" s="29"/>
      <c r="F42" s="25"/>
      <c r="G42" s="25"/>
      <c r="H42" s="25"/>
      <c r="I42" s="31">
        <v>0</v>
      </c>
      <c r="J42" s="25"/>
      <c r="K42" s="25"/>
      <c r="L42" s="34"/>
      <c r="M42" s="25"/>
      <c r="N42" s="25"/>
      <c r="O42" s="25"/>
      <c r="P42" s="25"/>
      <c r="Q42" s="25"/>
      <c r="R42" s="25">
        <v>0</v>
      </c>
      <c r="S42" s="25"/>
      <c r="T42" s="16"/>
    </row>
    <row r="43" spans="3:20" ht="15.75" x14ac:dyDescent="0.25">
      <c r="C43" s="22" t="s">
        <v>41</v>
      </c>
      <c r="D43" s="29">
        <v>1250962</v>
      </c>
      <c r="E43" s="29">
        <v>1250962</v>
      </c>
      <c r="F43" s="4">
        <v>0</v>
      </c>
      <c r="G43" s="25">
        <v>0</v>
      </c>
      <c r="H43" s="25">
        <v>0</v>
      </c>
      <c r="I43" s="31">
        <v>0</v>
      </c>
      <c r="J43" s="25">
        <v>0</v>
      </c>
      <c r="K43" s="25">
        <v>82824.58</v>
      </c>
      <c r="L43" s="25">
        <v>0</v>
      </c>
      <c r="M43" s="25"/>
      <c r="N43" s="25"/>
      <c r="O43" s="25"/>
      <c r="P43" s="25"/>
      <c r="Q43" s="25"/>
      <c r="R43" s="25">
        <f>SUM(F43:Q43)</f>
        <v>82824.58</v>
      </c>
      <c r="S43" s="25"/>
      <c r="T43" s="16"/>
    </row>
    <row r="44" spans="3:20" ht="31.5" x14ac:dyDescent="0.25">
      <c r="C44" s="22" t="s">
        <v>40</v>
      </c>
      <c r="D44" s="29">
        <v>0</v>
      </c>
      <c r="E44" s="29">
        <v>305000</v>
      </c>
      <c r="F44" s="25">
        <v>0</v>
      </c>
      <c r="G44" s="25">
        <v>0</v>
      </c>
      <c r="H44" s="25">
        <v>0</v>
      </c>
      <c r="I44" s="31">
        <v>0</v>
      </c>
      <c r="J44" s="25">
        <v>0</v>
      </c>
      <c r="K44" s="25">
        <v>303000</v>
      </c>
      <c r="L44" s="25">
        <v>0</v>
      </c>
      <c r="M44" s="25"/>
      <c r="N44" s="25"/>
      <c r="O44" s="25"/>
      <c r="P44" s="25"/>
      <c r="Q44" s="25"/>
      <c r="R44" s="25">
        <f>SUM(F44:Q44)</f>
        <v>303000</v>
      </c>
      <c r="S44" s="25"/>
      <c r="T44" s="16"/>
    </row>
    <row r="45" spans="3:20" ht="15.75" x14ac:dyDescent="0.25">
      <c r="C45" s="24" t="s">
        <v>39</v>
      </c>
      <c r="D45" s="33">
        <f>+D46+D47+D48+D51</f>
        <v>0</v>
      </c>
      <c r="E45" s="33">
        <f>+E46+E47+E48+E51</f>
        <v>0</v>
      </c>
      <c r="F45" s="33">
        <f>+F46+F47+F48+F51</f>
        <v>0</v>
      </c>
      <c r="G45" s="33">
        <f>+G46+G47+G48+G51</f>
        <v>0</v>
      </c>
      <c r="H45" s="33">
        <f>+H46+H47+H48+H51</f>
        <v>0</v>
      </c>
      <c r="I45" s="33">
        <f>+I46+I47+I48+I51</f>
        <v>0</v>
      </c>
      <c r="J45" s="33">
        <f>+J46+J47+J48+J51</f>
        <v>0</v>
      </c>
      <c r="K45" s="33">
        <f>+K46+K47+K48+K51</f>
        <v>0</v>
      </c>
      <c r="L45" s="33">
        <f>+L46+L47+L48+L51</f>
        <v>0</v>
      </c>
      <c r="M45" s="33">
        <f>+M46+M47+M48+M51</f>
        <v>0</v>
      </c>
      <c r="N45" s="33">
        <f>+N46+N47+N48+N51</f>
        <v>0</v>
      </c>
      <c r="O45" s="33">
        <f>+O46+O47+O48+O51</f>
        <v>0</v>
      </c>
      <c r="P45" s="33">
        <f>+P46+P47+P48+P51</f>
        <v>0</v>
      </c>
      <c r="Q45" s="33">
        <f>+Q46+Q47+Q48+Q51</f>
        <v>0</v>
      </c>
      <c r="R45" s="25">
        <f>SUM(F45:Q45)</f>
        <v>0</v>
      </c>
      <c r="S45" s="25"/>
      <c r="T45" s="16"/>
    </row>
    <row r="46" spans="3:20" ht="15.75" x14ac:dyDescent="0.25">
      <c r="C46" s="22" t="s">
        <v>38</v>
      </c>
      <c r="D46" s="29">
        <v>0</v>
      </c>
      <c r="E46" s="29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/>
      <c r="R46" s="25">
        <f>SUM(F46:Q46)</f>
        <v>0</v>
      </c>
      <c r="S46" s="25"/>
      <c r="T46" s="16"/>
    </row>
    <row r="47" spans="3:20" ht="31.5" x14ac:dyDescent="0.25">
      <c r="C47" s="22" t="s">
        <v>37</v>
      </c>
      <c r="D47" s="29">
        <v>0</v>
      </c>
      <c r="E47" s="29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/>
      <c r="R47" s="25">
        <f>SUM(F47:Q47)</f>
        <v>0</v>
      </c>
      <c r="S47" s="25"/>
      <c r="T47" s="16"/>
    </row>
    <row r="48" spans="3:20" ht="31.5" x14ac:dyDescent="0.25">
      <c r="C48" s="22" t="s">
        <v>36</v>
      </c>
      <c r="D48" s="29">
        <v>0</v>
      </c>
      <c r="E48" s="29">
        <v>0</v>
      </c>
      <c r="F48" s="4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/>
      <c r="R48" s="25">
        <f>SUM(F48:Q48)</f>
        <v>0</v>
      </c>
      <c r="S48" s="25"/>
      <c r="T48" s="16"/>
    </row>
    <row r="49" spans="3:20" ht="31.5" hidden="1" x14ac:dyDescent="0.25">
      <c r="C49" s="22" t="s">
        <v>35</v>
      </c>
      <c r="D49" s="29">
        <v>0</v>
      </c>
      <c r="E49" s="29">
        <v>0</v>
      </c>
      <c r="F49" s="25"/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/>
      <c r="R49" s="25">
        <v>0</v>
      </c>
      <c r="S49" s="25"/>
      <c r="T49" s="16"/>
    </row>
    <row r="50" spans="3:20" ht="15.75" hidden="1" x14ac:dyDescent="0.25">
      <c r="C50" s="22" t="s">
        <v>34</v>
      </c>
      <c r="D50" s="29">
        <v>0</v>
      </c>
      <c r="E50" s="29">
        <v>0</v>
      </c>
      <c r="F50" s="25"/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/>
      <c r="R50" s="25">
        <v>0</v>
      </c>
      <c r="S50" s="25"/>
      <c r="T50" s="16"/>
    </row>
    <row r="51" spans="3:20" ht="40.5" customHeight="1" x14ac:dyDescent="0.25">
      <c r="C51" s="22" t="s">
        <v>33</v>
      </c>
      <c r="D51" s="29">
        <v>0</v>
      </c>
      <c r="E51" s="29">
        <v>0</v>
      </c>
      <c r="F51" s="4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/>
      <c r="R51" s="25">
        <f>SUM(F51:Q51)</f>
        <v>0</v>
      </c>
      <c r="S51" s="25"/>
      <c r="T51" s="16"/>
    </row>
    <row r="52" spans="3:20" ht="15.75" x14ac:dyDescent="0.25">
      <c r="C52" s="24" t="s">
        <v>32</v>
      </c>
      <c r="D52" s="33">
        <f>D53+D54+D55+D56+D57+D58+D59+D60+D61</f>
        <v>99861043</v>
      </c>
      <c r="E52" s="33">
        <f>E53+E54+E55+E56+E57+E58+E59+E60+E61</f>
        <v>93381043</v>
      </c>
      <c r="F52" s="33">
        <f>F53+F54+F55+F56+F57+F58+F59+F60+F61</f>
        <v>2094855.41</v>
      </c>
      <c r="G52" s="33">
        <f>G53+G54+G55+G56+G57+G58+G59+G60+G61</f>
        <v>4845201.62</v>
      </c>
      <c r="H52" s="33">
        <f>H53+H54+H55+H56+H57+H58+H59+H60+H61</f>
        <v>707614.71</v>
      </c>
      <c r="I52" s="33">
        <f>I53+I54+I55+I56+I57+I58+I59+I60+I61</f>
        <v>0</v>
      </c>
      <c r="J52" s="33">
        <f>J53+J54+J55+J56+J57+J58+J59+J60+J61</f>
        <v>0</v>
      </c>
      <c r="K52" s="33">
        <f>K53+K54+K55+K56+K57+K58+K59+K60+K61</f>
        <v>0</v>
      </c>
      <c r="L52" s="33">
        <f>L53+L54+L55+L56+L57+L58+L59+L60+L61</f>
        <v>446353.26</v>
      </c>
      <c r="M52" s="33">
        <f>M53+M54+M55+M56+M57+M58+M59+M60+M61</f>
        <v>0</v>
      </c>
      <c r="N52" s="27">
        <f>SUM(N53:N61)</f>
        <v>0</v>
      </c>
      <c r="O52" s="32">
        <f>SUM(O53:O61)</f>
        <v>0</v>
      </c>
      <c r="P52" s="32">
        <f>SUM(P53:P61)</f>
        <v>0</v>
      </c>
      <c r="Q52" s="32">
        <f>SUM(Q53:Q61)</f>
        <v>0</v>
      </c>
      <c r="R52" s="27">
        <f>SUM(F52:Q52)</f>
        <v>8094025</v>
      </c>
      <c r="S52" s="27"/>
      <c r="T52" s="16"/>
    </row>
    <row r="53" spans="3:20" ht="15.75" x14ac:dyDescent="0.25">
      <c r="C53" s="22" t="s">
        <v>31</v>
      </c>
      <c r="D53" s="29">
        <v>34110850</v>
      </c>
      <c r="E53" s="29">
        <v>34110850</v>
      </c>
      <c r="F53" s="25">
        <v>4400</v>
      </c>
      <c r="G53" s="25">
        <v>3734520.94</v>
      </c>
      <c r="H53" s="25">
        <v>57398.35</v>
      </c>
      <c r="I53" s="25">
        <v>0</v>
      </c>
      <c r="J53" s="25">
        <v>0</v>
      </c>
      <c r="K53" s="25">
        <v>0</v>
      </c>
      <c r="L53" s="25">
        <v>303988.51</v>
      </c>
      <c r="M53" s="25"/>
      <c r="N53" s="25"/>
      <c r="O53" s="25"/>
      <c r="P53" s="25"/>
      <c r="Q53" s="25"/>
      <c r="R53" s="25">
        <f>SUM(F53:Q53)</f>
        <v>4100307.8</v>
      </c>
      <c r="S53" s="25"/>
      <c r="T53" s="16"/>
    </row>
    <row r="54" spans="3:20" ht="31.5" x14ac:dyDescent="0.25">
      <c r="C54" s="22" t="s">
        <v>30</v>
      </c>
      <c r="D54" s="29">
        <v>2512868</v>
      </c>
      <c r="E54" s="29">
        <v>2512868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/>
      <c r="N54" s="25"/>
      <c r="O54" s="25"/>
      <c r="P54" s="25"/>
      <c r="Q54" s="25"/>
      <c r="R54" s="25">
        <f>SUM(F54:Q54)</f>
        <v>0</v>
      </c>
      <c r="S54" s="25"/>
      <c r="T54" s="16"/>
    </row>
    <row r="55" spans="3:20" ht="15.75" x14ac:dyDescent="0.25">
      <c r="C55" s="22" t="s">
        <v>29</v>
      </c>
      <c r="D55" s="29">
        <v>1611671</v>
      </c>
      <c r="E55" s="29">
        <v>1611671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/>
      <c r="N55" s="25"/>
      <c r="O55" s="25"/>
      <c r="P55" s="25"/>
      <c r="Q55" s="25"/>
      <c r="R55" s="25">
        <f>SUM(F55:Q55)</f>
        <v>0</v>
      </c>
      <c r="S55" s="25"/>
      <c r="T55" s="16"/>
    </row>
    <row r="56" spans="3:20" ht="31.5" x14ac:dyDescent="0.25">
      <c r="C56" s="22" t="s">
        <v>28</v>
      </c>
      <c r="D56" s="29">
        <v>30903018</v>
      </c>
      <c r="E56" s="29">
        <v>24353018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/>
      <c r="N56" s="25"/>
      <c r="O56" s="25"/>
      <c r="P56" s="25"/>
      <c r="Q56" s="25"/>
      <c r="R56" s="25">
        <f>SUM(F56:Q56)</f>
        <v>0</v>
      </c>
      <c r="S56" s="25"/>
      <c r="T56" s="16"/>
    </row>
    <row r="57" spans="3:20" ht="17.25" customHeight="1" x14ac:dyDescent="0.25">
      <c r="C57" s="22" t="s">
        <v>27</v>
      </c>
      <c r="D57" s="29">
        <v>9729252</v>
      </c>
      <c r="E57" s="29">
        <v>9729252</v>
      </c>
      <c r="F57" s="25">
        <v>2090455.41</v>
      </c>
      <c r="G57" s="25">
        <v>1110680.68</v>
      </c>
      <c r="H57" s="25">
        <v>588631.36</v>
      </c>
      <c r="I57" s="25">
        <v>0</v>
      </c>
      <c r="J57" s="25">
        <v>0</v>
      </c>
      <c r="K57" s="25">
        <v>0</v>
      </c>
      <c r="L57" s="25">
        <v>142364.75</v>
      </c>
      <c r="M57" s="25"/>
      <c r="N57" s="25"/>
      <c r="O57" s="25"/>
      <c r="P57" s="25"/>
      <c r="Q57" s="25"/>
      <c r="R57" s="25">
        <f>SUM(F57:Q57)</f>
        <v>3932132.1999999997</v>
      </c>
      <c r="S57" s="25"/>
      <c r="T57" s="16"/>
    </row>
    <row r="58" spans="3:20" ht="15.75" x14ac:dyDescent="0.25">
      <c r="C58" s="22" t="s">
        <v>26</v>
      </c>
      <c r="D58" s="29">
        <v>1834904</v>
      </c>
      <c r="E58" s="29">
        <v>1834904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/>
      <c r="N58" s="25"/>
      <c r="O58" s="25"/>
      <c r="P58" s="25"/>
      <c r="Q58" s="25"/>
      <c r="R58" s="25">
        <f>SUM(F58:Q58)</f>
        <v>0</v>
      </c>
      <c r="S58" s="25"/>
      <c r="T58" s="16"/>
    </row>
    <row r="59" spans="3:20" ht="19.5" customHeight="1" x14ac:dyDescent="0.25">
      <c r="C59" s="22" t="s">
        <v>25</v>
      </c>
      <c r="D59" s="29">
        <v>0</v>
      </c>
      <c r="E59" s="29">
        <v>70000</v>
      </c>
      <c r="F59" s="25">
        <v>0</v>
      </c>
      <c r="G59" s="25">
        <v>0</v>
      </c>
      <c r="H59" s="25">
        <v>61585</v>
      </c>
      <c r="I59" s="25">
        <v>0</v>
      </c>
      <c r="J59" s="25">
        <v>0</v>
      </c>
      <c r="K59" s="25">
        <v>0</v>
      </c>
      <c r="L59" s="25">
        <v>0</v>
      </c>
      <c r="M59" s="25"/>
      <c r="N59" s="25"/>
      <c r="O59" s="25"/>
      <c r="P59" s="25"/>
      <c r="Q59" s="25"/>
      <c r="R59" s="25">
        <f>SUM(F59:Q59)</f>
        <v>61585</v>
      </c>
      <c r="S59" s="25"/>
      <c r="T59" s="16"/>
    </row>
    <row r="60" spans="3:20" ht="17.25" customHeight="1" x14ac:dyDescent="0.25">
      <c r="C60" s="22" t="s">
        <v>24</v>
      </c>
      <c r="D60" s="29">
        <v>18911398</v>
      </c>
      <c r="E60" s="29">
        <v>18911398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/>
      <c r="N60" s="25"/>
      <c r="O60" s="25"/>
      <c r="P60" s="25"/>
      <c r="Q60" s="25"/>
      <c r="R60" s="25">
        <f>SUM(F60:Q60)</f>
        <v>0</v>
      </c>
      <c r="S60" s="25"/>
      <c r="T60" s="16"/>
    </row>
    <row r="61" spans="3:20" ht="44.25" customHeight="1" x14ac:dyDescent="0.25">
      <c r="C61" s="22" t="s">
        <v>23</v>
      </c>
      <c r="D61" s="29">
        <v>247082</v>
      </c>
      <c r="E61" s="29">
        <v>247082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/>
      <c r="N61" s="25"/>
      <c r="O61" s="25"/>
      <c r="P61" s="25"/>
      <c r="Q61" s="25"/>
      <c r="R61" s="25">
        <f>SUM(F61:Q61)</f>
        <v>0</v>
      </c>
      <c r="S61" s="25"/>
      <c r="T61" s="16"/>
    </row>
    <row r="62" spans="3:20" ht="15.75" x14ac:dyDescent="0.25">
      <c r="C62" s="24" t="s">
        <v>22</v>
      </c>
      <c r="D62" s="33">
        <f>D63+D64+D65</f>
        <v>161237405</v>
      </c>
      <c r="E62" s="33">
        <f>E63+E64+E65</f>
        <v>221737405</v>
      </c>
      <c r="F62" s="33">
        <f>F63+F64+F65</f>
        <v>1225</v>
      </c>
      <c r="G62" s="33">
        <f>G63+G64+G65</f>
        <v>0</v>
      </c>
      <c r="H62" s="33">
        <f>H63+H64+H65</f>
        <v>35087769.800000004</v>
      </c>
      <c r="I62" s="33">
        <f>I63+I64+I65</f>
        <v>6262833.1899999995</v>
      </c>
      <c r="J62" s="33">
        <f>J63+J64+J65</f>
        <v>13684151.09</v>
      </c>
      <c r="K62" s="33">
        <f>K63+K64+K65</f>
        <v>7716841.7999999998</v>
      </c>
      <c r="L62" s="33">
        <f>L63+L64+L65</f>
        <v>19767387.75</v>
      </c>
      <c r="M62" s="27">
        <v>0</v>
      </c>
      <c r="N62" s="32">
        <f>SUM(N63)</f>
        <v>0</v>
      </c>
      <c r="O62" s="32">
        <f>SUM(O63)</f>
        <v>0</v>
      </c>
      <c r="P62" s="32">
        <f>SUM(P64)</f>
        <v>0</v>
      </c>
      <c r="Q62" s="32">
        <f>SUM(Q64)</f>
        <v>0</v>
      </c>
      <c r="R62" s="27">
        <f>SUM(F62:Q62)</f>
        <v>82520208.629999995</v>
      </c>
      <c r="S62" s="27"/>
      <c r="T62" s="16"/>
    </row>
    <row r="63" spans="3:20" ht="15.75" x14ac:dyDescent="0.25">
      <c r="C63" s="22" t="s">
        <v>21</v>
      </c>
      <c r="D63" s="29">
        <v>36194463</v>
      </c>
      <c r="E63" s="29">
        <v>36194463</v>
      </c>
      <c r="F63" s="25">
        <v>0</v>
      </c>
      <c r="G63" s="25">
        <v>0</v>
      </c>
      <c r="H63" s="25">
        <v>1768723.7</v>
      </c>
      <c r="I63" s="31">
        <v>943963.76</v>
      </c>
      <c r="J63" s="25">
        <v>11812032.23</v>
      </c>
      <c r="K63" s="25">
        <v>355601.18</v>
      </c>
      <c r="L63" s="25">
        <v>1062283.03</v>
      </c>
      <c r="M63" s="25"/>
      <c r="N63" s="25"/>
      <c r="O63" s="25"/>
      <c r="P63"/>
      <c r="Q63" s="25"/>
      <c r="R63" s="25">
        <f>SUM(F63:Q63)</f>
        <v>15942603.9</v>
      </c>
      <c r="S63" s="25"/>
      <c r="T63" s="16"/>
    </row>
    <row r="64" spans="3:20" ht="15.75" x14ac:dyDescent="0.25">
      <c r="C64" s="22" t="s">
        <v>20</v>
      </c>
      <c r="D64" s="29">
        <v>125042942</v>
      </c>
      <c r="E64" s="29">
        <v>185542942</v>
      </c>
      <c r="F64" s="25">
        <v>1225</v>
      </c>
      <c r="G64" s="25"/>
      <c r="H64" s="25">
        <v>33319046.100000001</v>
      </c>
      <c r="I64" s="31">
        <v>5318869.43</v>
      </c>
      <c r="J64" s="25">
        <v>1872118.86</v>
      </c>
      <c r="K64" s="25">
        <v>7361240.6200000001</v>
      </c>
      <c r="L64" s="25">
        <v>18705104.719999999</v>
      </c>
      <c r="M64" s="25"/>
      <c r="N64" s="25"/>
      <c r="O64" s="25"/>
      <c r="P64" s="25"/>
      <c r="Q64" s="25"/>
      <c r="R64" s="25">
        <f>SUM(F64:Q64)</f>
        <v>66577604.729999997</v>
      </c>
      <c r="S64" s="25"/>
      <c r="T64" s="16"/>
    </row>
    <row r="65" spans="3:20" ht="15.75" x14ac:dyDescent="0.25">
      <c r="C65" s="22" t="s">
        <v>19</v>
      </c>
      <c r="D65" s="29">
        <v>0</v>
      </c>
      <c r="E65" s="29">
        <v>0</v>
      </c>
      <c r="F65" s="25">
        <v>0</v>
      </c>
      <c r="G65" s="25">
        <v>0</v>
      </c>
      <c r="H65" s="25"/>
      <c r="I65" s="31">
        <v>0</v>
      </c>
      <c r="J65" s="25">
        <v>0</v>
      </c>
      <c r="K65" s="25">
        <v>0</v>
      </c>
      <c r="L65" s="25">
        <v>0</v>
      </c>
      <c r="M65" s="25"/>
      <c r="N65" s="25"/>
      <c r="O65" s="25"/>
      <c r="P65" s="25"/>
      <c r="Q65" s="25"/>
      <c r="R65" s="25">
        <f>SUM(F65:Q65)</f>
        <v>0</v>
      </c>
      <c r="S65" s="25"/>
      <c r="T65" s="16"/>
    </row>
    <row r="66" spans="3:20" ht="31.5" x14ac:dyDescent="0.25">
      <c r="C66" s="24" t="s">
        <v>18</v>
      </c>
      <c r="D66" s="29">
        <v>0</v>
      </c>
      <c r="E66" s="29">
        <v>0</v>
      </c>
      <c r="F66" s="25">
        <v>0</v>
      </c>
      <c r="G66" s="25">
        <v>0</v>
      </c>
      <c r="H66" s="27">
        <v>0</v>
      </c>
      <c r="I66" s="31">
        <v>0</v>
      </c>
      <c r="J66" s="27">
        <v>0</v>
      </c>
      <c r="K66" s="25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5">
        <f>SUM(F66:Q66)</f>
        <v>0</v>
      </c>
      <c r="S66" s="25"/>
      <c r="T66" s="16"/>
    </row>
    <row r="67" spans="3:20" ht="15.75" x14ac:dyDescent="0.25">
      <c r="C67" s="22" t="s">
        <v>17</v>
      </c>
      <c r="D67" s="29">
        <v>0</v>
      </c>
      <c r="E67" s="29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/>
      <c r="R67" s="25">
        <f>SUM(F67:Q67)</f>
        <v>0</v>
      </c>
      <c r="S67" s="25"/>
      <c r="T67" s="16"/>
    </row>
    <row r="68" spans="3:20" ht="31.5" x14ac:dyDescent="0.25">
      <c r="C68" s="22" t="s">
        <v>16</v>
      </c>
      <c r="D68" s="29">
        <v>0</v>
      </c>
      <c r="E68" s="29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/>
      <c r="R68" s="25">
        <f>SUM(F68:Q68)</f>
        <v>0</v>
      </c>
      <c r="S68" s="25"/>
      <c r="T68" s="16"/>
    </row>
    <row r="69" spans="3:20" ht="15.75" x14ac:dyDescent="0.25">
      <c r="C69" s="24" t="s">
        <v>15</v>
      </c>
      <c r="D69" s="29">
        <v>0</v>
      </c>
      <c r="E69" s="29">
        <v>0</v>
      </c>
      <c r="F69" s="25">
        <v>0</v>
      </c>
      <c r="G69" s="25">
        <v>0</v>
      </c>
      <c r="H69" s="27">
        <v>0</v>
      </c>
      <c r="I69" s="27">
        <v>0</v>
      </c>
      <c r="J69" s="27">
        <v>0</v>
      </c>
      <c r="K69" s="25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5">
        <f>SUM(F69:Q69)</f>
        <v>0</v>
      </c>
      <c r="S69" s="25"/>
      <c r="T69" s="16"/>
    </row>
    <row r="70" spans="3:20" ht="15.75" x14ac:dyDescent="0.25">
      <c r="C70" s="22" t="s">
        <v>14</v>
      </c>
      <c r="D70" s="29">
        <v>0</v>
      </c>
      <c r="E70" s="29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/>
      <c r="R70" s="25">
        <f>SUM(F70:Q70)</f>
        <v>0</v>
      </c>
      <c r="S70" s="25"/>
      <c r="T70" s="16"/>
    </row>
    <row r="71" spans="3:20" ht="15.75" x14ac:dyDescent="0.25">
      <c r="C71" s="30" t="s">
        <v>13</v>
      </c>
      <c r="D71" s="29">
        <v>0</v>
      </c>
      <c r="E71" s="29">
        <v>0</v>
      </c>
      <c r="F71" s="25">
        <v>0</v>
      </c>
      <c r="G71" s="25">
        <v>0</v>
      </c>
      <c r="H71" s="27"/>
      <c r="I71" s="27">
        <v>0</v>
      </c>
      <c r="J71" s="27"/>
      <c r="K71" s="25">
        <v>0</v>
      </c>
      <c r="L71" s="27">
        <v>0</v>
      </c>
      <c r="M71" s="27"/>
      <c r="N71" s="27"/>
      <c r="O71" s="27"/>
      <c r="P71" s="27"/>
      <c r="Q71" s="27"/>
      <c r="R71" s="25">
        <f>SUM(F71:Q71)</f>
        <v>0</v>
      </c>
      <c r="S71" s="25"/>
      <c r="T71" s="16"/>
    </row>
    <row r="72" spans="3:20" ht="15.75" x14ac:dyDescent="0.25">
      <c r="C72" s="24" t="s">
        <v>12</v>
      </c>
      <c r="D72" s="29">
        <v>0</v>
      </c>
      <c r="E72" s="29">
        <v>0</v>
      </c>
      <c r="F72" s="25">
        <v>0</v>
      </c>
      <c r="G72" s="25">
        <v>0</v>
      </c>
      <c r="H72" s="27">
        <v>0</v>
      </c>
      <c r="I72" s="27">
        <v>0</v>
      </c>
      <c r="J72" s="25">
        <v>0</v>
      </c>
      <c r="K72" s="25">
        <v>0</v>
      </c>
      <c r="L72" s="27">
        <v>0</v>
      </c>
      <c r="M72" s="25">
        <v>0</v>
      </c>
      <c r="N72" s="27">
        <v>0</v>
      </c>
      <c r="O72" s="27">
        <v>0</v>
      </c>
      <c r="P72" s="25">
        <v>0</v>
      </c>
      <c r="Q72" s="27">
        <v>0</v>
      </c>
      <c r="R72" s="25">
        <f>SUM(F72:Q72)</f>
        <v>0</v>
      </c>
      <c r="S72" s="25"/>
      <c r="T72" s="16"/>
    </row>
    <row r="73" spans="3:20" ht="15.75" x14ac:dyDescent="0.25">
      <c r="C73" s="22" t="s">
        <v>11</v>
      </c>
      <c r="D73" s="26">
        <v>0</v>
      </c>
      <c r="E73" s="29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/>
      <c r="N73" s="25"/>
      <c r="O73" s="25"/>
      <c r="P73" s="25"/>
      <c r="Q73" s="25"/>
      <c r="R73" s="25">
        <f>SUM(F73:Q73)</f>
        <v>0</v>
      </c>
      <c r="S73" s="25"/>
      <c r="T73" s="16"/>
    </row>
    <row r="74" spans="3:20" ht="23.25" customHeight="1" x14ac:dyDescent="0.25">
      <c r="C74" s="22" t="s">
        <v>10</v>
      </c>
      <c r="D74" s="26">
        <v>0</v>
      </c>
      <c r="E74" s="26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/>
      <c r="N74" s="25"/>
      <c r="O74" s="25"/>
      <c r="P74" s="25"/>
      <c r="Q74" s="25"/>
      <c r="R74" s="25">
        <f>SUM(F74:Q74)</f>
        <v>0</v>
      </c>
      <c r="S74" s="25"/>
      <c r="T74" s="16"/>
    </row>
    <row r="75" spans="3:20" ht="15.75" x14ac:dyDescent="0.25">
      <c r="C75" s="24" t="s">
        <v>9</v>
      </c>
      <c r="D75" s="28">
        <f>D76+D77</f>
        <v>10545000</v>
      </c>
      <c r="E75" s="28">
        <f>E76+E77</f>
        <v>10475000</v>
      </c>
      <c r="F75" s="28">
        <f>+F76+F77</f>
        <v>4136915.97</v>
      </c>
      <c r="G75" s="28">
        <f>G76+G77</f>
        <v>0</v>
      </c>
      <c r="H75" s="28">
        <f>H76+H77</f>
        <v>0</v>
      </c>
      <c r="I75" s="28">
        <f>I76+I77</f>
        <v>0</v>
      </c>
      <c r="J75" s="28">
        <f>J76+J77</f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f>SUM(F75:Q75)</f>
        <v>4136915.97</v>
      </c>
      <c r="S75" s="27"/>
      <c r="T75" s="16"/>
    </row>
    <row r="76" spans="3:20" ht="15.75" x14ac:dyDescent="0.25">
      <c r="C76" s="22" t="s">
        <v>8</v>
      </c>
      <c r="D76" s="26">
        <v>10545000</v>
      </c>
      <c r="E76" s="26">
        <v>10475000</v>
      </c>
      <c r="F76" s="4">
        <f>4010615.97+90200+36100</f>
        <v>4136915.97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/>
      <c r="N76" s="4"/>
      <c r="O76" s="4"/>
      <c r="P76" s="4"/>
      <c r="Q76" s="4"/>
      <c r="R76" s="25">
        <f>SUM(F76:Q76)</f>
        <v>4136915.97</v>
      </c>
      <c r="S76" s="25"/>
      <c r="T76" s="16"/>
    </row>
    <row r="77" spans="3:20" ht="15.75" x14ac:dyDescent="0.25">
      <c r="C77" s="22" t="s">
        <v>7</v>
      </c>
      <c r="D77" s="21">
        <v>0</v>
      </c>
      <c r="E77" s="21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/>
      <c r="N77" s="4"/>
      <c r="O77" s="4"/>
      <c r="P77" s="4"/>
      <c r="Q77" s="4"/>
      <c r="R77" s="4"/>
      <c r="S77" s="25"/>
      <c r="T77" s="16"/>
    </row>
    <row r="78" spans="3:20" ht="15.75" x14ac:dyDescent="0.25">
      <c r="C78" s="24" t="s">
        <v>6</v>
      </c>
      <c r="D78" s="23">
        <f>D79</f>
        <v>0</v>
      </c>
      <c r="E78" s="23">
        <f>E79</f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/>
      <c r="N78" s="4"/>
      <c r="O78" s="4"/>
      <c r="P78" s="4"/>
      <c r="Q78" s="4"/>
      <c r="R78" s="4"/>
      <c r="S78" s="4"/>
      <c r="T78" s="16"/>
    </row>
    <row r="79" spans="3:20" ht="15.75" x14ac:dyDescent="0.25">
      <c r="C79" s="22" t="s">
        <v>5</v>
      </c>
      <c r="D79" s="21">
        <v>0</v>
      </c>
      <c r="E79" s="21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/>
      <c r="N79" s="20"/>
      <c r="O79" s="20"/>
      <c r="P79" s="20"/>
      <c r="Q79" s="20"/>
      <c r="R79" s="20">
        <v>0</v>
      </c>
      <c r="S79" s="20"/>
      <c r="T79" s="16"/>
    </row>
    <row r="80" spans="3:20" ht="16.5" thickBot="1" x14ac:dyDescent="0.3">
      <c r="C80" s="19" t="s">
        <v>4</v>
      </c>
      <c r="D80" s="18">
        <f>D10+D16+D26+D36+D52+D62+D75</f>
        <v>1759638498</v>
      </c>
      <c r="E80" s="18">
        <f>+E75+E62+E52+E36+E26+E16+E10</f>
        <v>1908638498</v>
      </c>
      <c r="F80" s="18">
        <f>F10+F16+F26+F36+F52+F62+F75</f>
        <v>123645178.65999998</v>
      </c>
      <c r="G80" s="18">
        <f>G10+G16+G26+G36+G52+G62+G75</f>
        <v>110248264.59</v>
      </c>
      <c r="H80" s="18">
        <f>H10+H16+H26+H36+H52+H62+H75</f>
        <v>144099265.37999997</v>
      </c>
      <c r="I80" s="18">
        <f>I10+I16+I26+I36+I52+I62+I75</f>
        <v>158661457.66000003</v>
      </c>
      <c r="J80" s="18">
        <f>J10+J16+J26+J36+J52+J62+J75</f>
        <v>132670193.69</v>
      </c>
      <c r="K80" s="18">
        <f>K10+K16+K26+K36+K52+K62+K75</f>
        <v>127927291.60999998</v>
      </c>
      <c r="L80" s="18">
        <f>L10+L16+L26+L36+L52+L62+L75</f>
        <v>139139627.93000001</v>
      </c>
      <c r="M80" s="18">
        <f>M10+M16+M26+M36+M52+M62+M75</f>
        <v>0</v>
      </c>
      <c r="N80" s="18">
        <f>+N75+N62+N52+N36+N26+N16+N10</f>
        <v>0</v>
      </c>
      <c r="O80" s="18">
        <f>+O75+O62+O52+O36+O26+O16+O10</f>
        <v>0</v>
      </c>
      <c r="P80" s="18">
        <f>+P75+P62+P52+P36+P26+P16+P10</f>
        <v>0</v>
      </c>
      <c r="Q80" s="18">
        <f>+Q75+Q62+Q52+Q36+Q26+Q16+Q10</f>
        <v>0</v>
      </c>
      <c r="R80" s="18">
        <f>+R75+R62+R52+R36+R26+R16+R10</f>
        <v>936391279.51999998</v>
      </c>
      <c r="S80" s="17"/>
      <c r="T80" s="16"/>
    </row>
    <row r="81" spans="3:19" ht="48.75" customHeight="1" thickBot="1" x14ac:dyDescent="0.4">
      <c r="C81" s="10" t="s">
        <v>3</v>
      </c>
      <c r="E81" s="11"/>
      <c r="F81" s="15"/>
      <c r="G81" s="15"/>
      <c r="H81" s="15"/>
      <c r="I81" s="15"/>
      <c r="J81" s="15"/>
      <c r="K81" s="15"/>
      <c r="L81" s="11"/>
      <c r="M81" s="11"/>
      <c r="P81"/>
      <c r="Q81"/>
      <c r="R81" s="14"/>
      <c r="S81" s="14"/>
    </row>
    <row r="82" spans="3:19" ht="66.75" customHeight="1" thickBot="1" x14ac:dyDescent="0.4">
      <c r="C82" s="13" t="s">
        <v>2</v>
      </c>
      <c r="D82" s="12"/>
      <c r="E82"/>
      <c r="F82" s="11"/>
      <c r="G82" s="11"/>
      <c r="H82" s="11"/>
      <c r="I82" s="11"/>
      <c r="J82" s="11"/>
      <c r="K82" s="11"/>
      <c r="L82" s="11"/>
      <c r="M82" s="11"/>
      <c r="P82"/>
      <c r="Q82"/>
    </row>
    <row r="83" spans="3:19" ht="126.75" customHeight="1" thickBot="1" x14ac:dyDescent="0.4">
      <c r="C83" s="10" t="s">
        <v>1</v>
      </c>
      <c r="I83" s="4"/>
      <c r="K83" s="9"/>
      <c r="P83"/>
      <c r="Q83"/>
    </row>
    <row r="84" spans="3:19" ht="39" customHeight="1" x14ac:dyDescent="0.35">
      <c r="C84" s="8" t="s">
        <v>0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/>
    </row>
    <row r="85" spans="3:19" x14ac:dyDescent="0.35"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/>
    </row>
  </sheetData>
  <mergeCells count="10">
    <mergeCell ref="C85:P85"/>
    <mergeCell ref="C1:R1"/>
    <mergeCell ref="C2:R2"/>
    <mergeCell ref="C3:R3"/>
    <mergeCell ref="C4:R4"/>
    <mergeCell ref="C5:R5"/>
    <mergeCell ref="C7:C8"/>
    <mergeCell ref="D7:D8"/>
    <mergeCell ref="E7:E8"/>
    <mergeCell ref="F7:R7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rowBreaks count="1" manualBreakCount="1">
    <brk id="47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VALLEJO GUZMAN</dc:creator>
  <cp:lastModifiedBy>PAOLA JAZMIN CASTILLO</cp:lastModifiedBy>
  <cp:lastPrinted>2025-08-15T15:38:19Z</cp:lastPrinted>
  <dcterms:created xsi:type="dcterms:W3CDTF">2023-05-08T22:14:21Z</dcterms:created>
  <dcterms:modified xsi:type="dcterms:W3CDTF">2025-08-15T15:45:45Z</dcterms:modified>
</cp:coreProperties>
</file>