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Contabiidad\"/>
    </mc:Choice>
  </mc:AlternateContent>
  <xr:revisionPtr revIDLastSave="0" documentId="8_{A803FC7D-FD4D-4B07-935E-1B169290C8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 Y EGRESOS AGOSTO 2025" sheetId="2" r:id="rId1"/>
    <sheet name="Presup. Aprobado-Ejec OAI (2)" sheetId="4" r:id="rId2"/>
  </sheets>
  <externalReferences>
    <externalReference r:id="rId3"/>
  </externalReferences>
  <definedNames>
    <definedName name="_xlnm.Print_Area" localSheetId="0">'INGRESOS Y EGRESOS AGOSTO 2025'!$A$1:$G$586</definedName>
    <definedName name="_xlnm.Print_Area" localSheetId="1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E10" i="4"/>
  <c r="F10" i="4"/>
  <c r="G10" i="4"/>
  <c r="H10" i="4"/>
  <c r="I10" i="4"/>
  <c r="J10" i="4"/>
  <c r="K10" i="4"/>
  <c r="L10" i="4"/>
  <c r="N10" i="4"/>
  <c r="O10" i="4"/>
  <c r="P10" i="4"/>
  <c r="Q10" i="4"/>
  <c r="M11" i="4"/>
  <c r="R11" i="4" s="1"/>
  <c r="R12" i="4"/>
  <c r="R13" i="4"/>
  <c r="R14" i="4"/>
  <c r="M15" i="4"/>
  <c r="R15" i="4"/>
  <c r="D16" i="4"/>
  <c r="E16" i="4"/>
  <c r="F16" i="4"/>
  <c r="R16" i="4" s="1"/>
  <c r="G16" i="4"/>
  <c r="H16" i="4"/>
  <c r="I16" i="4"/>
  <c r="J16" i="4"/>
  <c r="K16" i="4"/>
  <c r="L16" i="4"/>
  <c r="M16" i="4"/>
  <c r="N16" i="4"/>
  <c r="O16" i="4"/>
  <c r="P16" i="4"/>
  <c r="Q16" i="4"/>
  <c r="R17" i="4"/>
  <c r="R18" i="4"/>
  <c r="R19" i="4"/>
  <c r="R20" i="4"/>
  <c r="R21" i="4"/>
  <c r="R22" i="4"/>
  <c r="R23" i="4"/>
  <c r="F24" i="4"/>
  <c r="R24" i="4"/>
  <c r="R25" i="4"/>
  <c r="D26" i="4"/>
  <c r="E26" i="4"/>
  <c r="F26" i="4"/>
  <c r="G26" i="4"/>
  <c r="H26" i="4"/>
  <c r="I26" i="4"/>
  <c r="R26" i="4" s="1"/>
  <c r="J26" i="4"/>
  <c r="K26" i="4"/>
  <c r="L26" i="4"/>
  <c r="M26" i="4"/>
  <c r="N26" i="4"/>
  <c r="O26" i="4"/>
  <c r="P26" i="4"/>
  <c r="Q26" i="4"/>
  <c r="R27" i="4"/>
  <c r="R28" i="4"/>
  <c r="R29" i="4"/>
  <c r="R30" i="4"/>
  <c r="R31" i="4"/>
  <c r="R32" i="4"/>
  <c r="R33" i="4"/>
  <c r="R34" i="4"/>
  <c r="R35" i="4"/>
  <c r="D36" i="4"/>
  <c r="E36" i="4"/>
  <c r="F36" i="4"/>
  <c r="G36" i="4"/>
  <c r="K36" i="4"/>
  <c r="M36" i="4"/>
  <c r="Q36" i="4"/>
  <c r="R37" i="4"/>
  <c r="R38" i="4"/>
  <c r="R39" i="4"/>
  <c r="R43" i="4"/>
  <c r="R44" i="4"/>
  <c r="D45" i="4"/>
  <c r="E45" i="4"/>
  <c r="F45" i="4"/>
  <c r="G45" i="4"/>
  <c r="R45" i="4" s="1"/>
  <c r="H45" i="4"/>
  <c r="H36" i="4" s="1"/>
  <c r="H80" i="4" s="1"/>
  <c r="I45" i="4"/>
  <c r="I36" i="4" s="1"/>
  <c r="I80" i="4" s="1"/>
  <c r="J45" i="4"/>
  <c r="J36" i="4" s="1"/>
  <c r="J80" i="4" s="1"/>
  <c r="K45" i="4"/>
  <c r="L45" i="4"/>
  <c r="L36" i="4" s="1"/>
  <c r="L80" i="4" s="1"/>
  <c r="M45" i="4"/>
  <c r="N45" i="4"/>
  <c r="N36" i="4" s="1"/>
  <c r="O45" i="4"/>
  <c r="O36" i="4" s="1"/>
  <c r="P45" i="4"/>
  <c r="P36" i="4" s="1"/>
  <c r="P80" i="4" s="1"/>
  <c r="Q45" i="4"/>
  <c r="R46" i="4"/>
  <c r="R47" i="4"/>
  <c r="R48" i="4"/>
  <c r="R51" i="4"/>
  <c r="D52" i="4"/>
  <c r="D80" i="4" s="1"/>
  <c r="E52" i="4"/>
  <c r="F52" i="4"/>
  <c r="R52" i="4" s="1"/>
  <c r="G52" i="4"/>
  <c r="G80" i="4" s="1"/>
  <c r="H52" i="4"/>
  <c r="I52" i="4"/>
  <c r="J52" i="4"/>
  <c r="K52" i="4"/>
  <c r="L52" i="4"/>
  <c r="M52" i="4"/>
  <c r="N52" i="4"/>
  <c r="O52" i="4"/>
  <c r="P52" i="4"/>
  <c r="Q52" i="4"/>
  <c r="R53" i="4"/>
  <c r="R54" i="4"/>
  <c r="R55" i="4"/>
  <c r="R56" i="4"/>
  <c r="R57" i="4"/>
  <c r="R58" i="4"/>
  <c r="R59" i="4"/>
  <c r="R60" i="4"/>
  <c r="R61" i="4"/>
  <c r="D62" i="4"/>
  <c r="E62" i="4"/>
  <c r="F62" i="4"/>
  <c r="G62" i="4"/>
  <c r="R62" i="4" s="1"/>
  <c r="H62" i="4"/>
  <c r="I62" i="4"/>
  <c r="J62" i="4"/>
  <c r="K62" i="4"/>
  <c r="L62" i="4"/>
  <c r="M62" i="4"/>
  <c r="N62" i="4"/>
  <c r="O62" i="4"/>
  <c r="O80" i="4" s="1"/>
  <c r="P62" i="4"/>
  <c r="Q62" i="4"/>
  <c r="Q80" i="4" s="1"/>
  <c r="R63" i="4"/>
  <c r="R64" i="4"/>
  <c r="R65" i="4"/>
  <c r="R66" i="4"/>
  <c r="R67" i="4"/>
  <c r="R68" i="4"/>
  <c r="R69" i="4"/>
  <c r="R70" i="4"/>
  <c r="R71" i="4"/>
  <c r="R72" i="4"/>
  <c r="R73" i="4"/>
  <c r="R74" i="4"/>
  <c r="D75" i="4"/>
  <c r="E75" i="4"/>
  <c r="F75" i="4"/>
  <c r="R75" i="4" s="1"/>
  <c r="G75" i="4"/>
  <c r="H75" i="4"/>
  <c r="I75" i="4"/>
  <c r="J75" i="4"/>
  <c r="F76" i="4"/>
  <c r="R76" i="4" s="1"/>
  <c r="D78" i="4"/>
  <c r="E78" i="4"/>
  <c r="E80" i="4"/>
  <c r="K80" i="4"/>
  <c r="R36" i="4" l="1"/>
  <c r="N80" i="4"/>
  <c r="F80" i="4"/>
  <c r="M10" i="4"/>
  <c r="A535" i="2"/>
  <c r="B535" i="2"/>
  <c r="A536" i="2"/>
  <c r="B536" i="2"/>
  <c r="C536" i="2"/>
  <c r="A537" i="2"/>
  <c r="B537" i="2"/>
  <c r="C537" i="2"/>
  <c r="A538" i="2"/>
  <c r="B538" i="2"/>
  <c r="C538" i="2"/>
  <c r="A539" i="2"/>
  <c r="B539" i="2"/>
  <c r="C539" i="2"/>
  <c r="A540" i="2"/>
  <c r="B540" i="2"/>
  <c r="C540" i="2"/>
  <c r="A541" i="2"/>
  <c r="B541" i="2"/>
  <c r="C541" i="2"/>
  <c r="A542" i="2"/>
  <c r="B542" i="2"/>
  <c r="C542" i="2"/>
  <c r="A543" i="2"/>
  <c r="B543" i="2"/>
  <c r="C543" i="2"/>
  <c r="A544" i="2"/>
  <c r="B544" i="2"/>
  <c r="C544" i="2"/>
  <c r="A545" i="2"/>
  <c r="B545" i="2"/>
  <c r="C545" i="2"/>
  <c r="A546" i="2"/>
  <c r="B546" i="2"/>
  <c r="C546" i="2"/>
  <c r="A547" i="2"/>
  <c r="B547" i="2"/>
  <c r="C547" i="2"/>
  <c r="A548" i="2"/>
  <c r="B548" i="2"/>
  <c r="C548" i="2"/>
  <c r="A549" i="2"/>
  <c r="B549" i="2"/>
  <c r="C549" i="2"/>
  <c r="A550" i="2"/>
  <c r="B550" i="2"/>
  <c r="C550" i="2"/>
  <c r="A551" i="2"/>
  <c r="B551" i="2"/>
  <c r="C551" i="2"/>
  <c r="A552" i="2"/>
  <c r="B552" i="2"/>
  <c r="C552" i="2"/>
  <c r="A553" i="2"/>
  <c r="B553" i="2"/>
  <c r="C553" i="2"/>
  <c r="A554" i="2"/>
  <c r="B554" i="2"/>
  <c r="C554" i="2"/>
  <c r="A555" i="2"/>
  <c r="B555" i="2"/>
  <c r="C555" i="2"/>
  <c r="A556" i="2"/>
  <c r="B556" i="2"/>
  <c r="C556" i="2"/>
  <c r="A557" i="2"/>
  <c r="B557" i="2"/>
  <c r="C557" i="2"/>
  <c r="A558" i="2"/>
  <c r="B558" i="2"/>
  <c r="C558" i="2"/>
  <c r="A559" i="2"/>
  <c r="B559" i="2"/>
  <c r="C559" i="2"/>
  <c r="A560" i="2"/>
  <c r="B560" i="2"/>
  <c r="C560" i="2"/>
  <c r="A561" i="2"/>
  <c r="B561" i="2"/>
  <c r="C561" i="2"/>
  <c r="A562" i="2"/>
  <c r="B562" i="2"/>
  <c r="C562" i="2"/>
  <c r="A563" i="2"/>
  <c r="B563" i="2"/>
  <c r="C563" i="2"/>
  <c r="A564" i="2"/>
  <c r="B564" i="2"/>
  <c r="C564" i="2"/>
  <c r="A565" i="2"/>
  <c r="B565" i="2"/>
  <c r="C565" i="2"/>
  <c r="A566" i="2"/>
  <c r="B566" i="2"/>
  <c r="C566" i="2"/>
  <c r="M80" i="4" l="1"/>
  <c r="R10" i="4"/>
  <c r="R80" i="4" s="1"/>
  <c r="E511" i="2"/>
  <c r="D511" i="2"/>
  <c r="E505" i="2"/>
  <c r="D505" i="2"/>
  <c r="E495" i="2"/>
  <c r="E515" i="2" s="1"/>
  <c r="E486" i="2"/>
  <c r="D486" i="2"/>
  <c r="E460" i="2"/>
  <c r="E450" i="2"/>
  <c r="E439" i="2"/>
  <c r="E432" i="2"/>
  <c r="E366" i="2"/>
  <c r="F356" i="2"/>
  <c r="E347" i="2"/>
  <c r="E340" i="2"/>
  <c r="E283" i="2"/>
  <c r="E273" i="2"/>
  <c r="E62" i="2"/>
  <c r="D62" i="2"/>
  <c r="F56" i="2"/>
  <c r="D56" i="2"/>
  <c r="F50" i="2"/>
  <c r="D50" i="2"/>
  <c r="D40" i="2"/>
  <c r="F39" i="2"/>
  <c r="F38" i="2"/>
  <c r="F37" i="2"/>
  <c r="F32" i="2"/>
  <c r="E32" i="2"/>
  <c r="D32" i="2"/>
  <c r="D26" i="2"/>
  <c r="F25" i="2"/>
  <c r="F24" i="2"/>
  <c r="F23" i="2"/>
  <c r="D18" i="2"/>
  <c r="F17" i="2"/>
  <c r="F16" i="2"/>
  <c r="F15" i="2"/>
  <c r="F40" i="2" l="1"/>
  <c r="E370" i="2"/>
  <c r="E463" i="2"/>
  <c r="C67" i="2"/>
  <c r="F18" i="2"/>
  <c r="F26" i="2"/>
  <c r="D67" i="2" s="1"/>
</calcChain>
</file>

<file path=xl/sharedStrings.xml><?xml version="1.0" encoding="utf-8"?>
<sst xmlns="http://schemas.openxmlformats.org/spreadsheetml/2006/main" count="815" uniqueCount="429">
  <si>
    <t>PUERTO</t>
  </si>
  <si>
    <t>REFERENCIA</t>
  </si>
  <si>
    <t>FECHA</t>
  </si>
  <si>
    <t>VALOR US$</t>
  </si>
  <si>
    <t>TOTAL RD$</t>
  </si>
  <si>
    <t>TOTAL GENERAL</t>
  </si>
  <si>
    <t>DEP. EN RD$</t>
  </si>
  <si>
    <t>DEPOSITOS EN TRANSITOS</t>
  </si>
  <si>
    <t>CONCEPTO</t>
  </si>
  <si>
    <t>VALOR RD$</t>
  </si>
  <si>
    <t>SUB-TOTAL</t>
  </si>
  <si>
    <t>DEPOSITOS BANCARIOS</t>
  </si>
  <si>
    <t>VALOR</t>
  </si>
  <si>
    <t>TOTAL</t>
  </si>
  <si>
    <t>CUENTA OPERACIONES</t>
  </si>
  <si>
    <t>PUERTO LUPERON</t>
  </si>
  <si>
    <t xml:space="preserve">TASA </t>
  </si>
  <si>
    <t>FECHA INGRESO</t>
  </si>
  <si>
    <t>DESCRIPCION</t>
  </si>
  <si>
    <t>Cta # 010-500107-4</t>
  </si>
  <si>
    <t xml:space="preserve">FECHA </t>
  </si>
  <si>
    <t xml:space="preserve">VALOR </t>
  </si>
  <si>
    <t xml:space="preserve"> TOTAL </t>
  </si>
  <si>
    <t>LA CANA</t>
  </si>
  <si>
    <t xml:space="preserve">  PAGOS ACH</t>
  </si>
  <si>
    <t>PUERTO PLATA</t>
  </si>
  <si>
    <t xml:space="preserve">TOTAL GENERAL </t>
  </si>
  <si>
    <t>CUENTA DÓLAR</t>
  </si>
  <si>
    <t>SUBTOTAL</t>
  </si>
  <si>
    <t>OFICINA CENTRAL</t>
  </si>
  <si>
    <t>BOCA CHICA</t>
  </si>
  <si>
    <t>LUPERON</t>
  </si>
  <si>
    <t>AZUA</t>
  </si>
  <si>
    <t>BARAHONA</t>
  </si>
  <si>
    <t>MANZANILLO</t>
  </si>
  <si>
    <t>CALDERA BANI</t>
  </si>
  <si>
    <t xml:space="preserve"> CREDITO CUENTA CORRIENTE</t>
  </si>
  <si>
    <t>RELACION DE TRANSFERENCIAS ACH. RECIBIDAS DE TERCEROS</t>
  </si>
  <si>
    <t>HAINA OCCIDENTAL</t>
  </si>
  <si>
    <t>ACH</t>
  </si>
  <si>
    <t>SANTA BARBARA</t>
  </si>
  <si>
    <t xml:space="preserve">CUENTA </t>
  </si>
  <si>
    <t xml:space="preserve">DESCRIPCION </t>
  </si>
  <si>
    <t>CREDITO</t>
  </si>
  <si>
    <t>DEBITO</t>
  </si>
  <si>
    <t>DEP. EN USD</t>
  </si>
  <si>
    <t>CHEQUES REINTEGRADOS</t>
  </si>
  <si>
    <t>BENEFICIARIOS</t>
  </si>
  <si>
    <t>NO.CHEQUES</t>
  </si>
  <si>
    <t>PUERTOS</t>
  </si>
  <si>
    <t>REGITRO CONTABLE</t>
  </si>
  <si>
    <t>PAGO ACH</t>
  </si>
  <si>
    <t>1.1.01.02.01.02.01</t>
  </si>
  <si>
    <t>SAN PEDRO</t>
  </si>
  <si>
    <t>DEPOSITO</t>
  </si>
  <si>
    <t>CREDITO CUENTA CORRIENTE</t>
  </si>
  <si>
    <t>DONACIONES</t>
  </si>
  <si>
    <t xml:space="preserve">Numero </t>
  </si>
  <si>
    <t>Fecha</t>
  </si>
  <si>
    <t>Beneficiario</t>
  </si>
  <si>
    <t>Concepto</t>
  </si>
  <si>
    <t xml:space="preserve">Cuenta </t>
  </si>
  <si>
    <t>Monto</t>
  </si>
  <si>
    <t>NOMINA</t>
  </si>
  <si>
    <t>PRESTACIONES LABORALES</t>
  </si>
  <si>
    <t>REPOSICION DE CAJA CHICA</t>
  </si>
  <si>
    <t>PAGO RETENCION A EMPLEADOS</t>
  </si>
  <si>
    <t>LA ROMANA</t>
  </si>
  <si>
    <t>010254-1</t>
  </si>
  <si>
    <t>010257-1</t>
  </si>
  <si>
    <t>010030-1</t>
  </si>
  <si>
    <t>BASILIO ALMONTE ALMONTE</t>
  </si>
  <si>
    <t>ANA IRIS METEO ALMONTE</t>
  </si>
  <si>
    <t>DOMINGO MOREL</t>
  </si>
  <si>
    <t>MICHEL ARBELT DIAZ MANTINEZ</t>
  </si>
  <si>
    <t>PAGO INCENTIVO</t>
  </si>
  <si>
    <t xml:space="preserve">SANTA BARBARA </t>
  </si>
  <si>
    <t>79863282-1</t>
  </si>
  <si>
    <t>0082010053-1</t>
  </si>
  <si>
    <t>80930236-1</t>
  </si>
  <si>
    <t>DEPOSITO EN TRANSITO</t>
  </si>
  <si>
    <t>4.3.06.01.99.01</t>
  </si>
  <si>
    <t>PRIMA POSITIVA</t>
  </si>
  <si>
    <t>60010254-10</t>
  </si>
  <si>
    <t>6158131-8</t>
  </si>
  <si>
    <t>040186-1</t>
  </si>
  <si>
    <t>040189-1</t>
  </si>
  <si>
    <t>30050278-26</t>
  </si>
  <si>
    <t>30050281-8</t>
  </si>
  <si>
    <t>2508010001-10</t>
  </si>
  <si>
    <t>674549479-6</t>
  </si>
  <si>
    <t>2310020089-5</t>
  </si>
  <si>
    <t>5606824-8</t>
  </si>
  <si>
    <t>010034-1</t>
  </si>
  <si>
    <t>674551365-6</t>
  </si>
  <si>
    <t>040490-1</t>
  </si>
  <si>
    <t>040493-1</t>
  </si>
  <si>
    <t>040497-1</t>
  </si>
  <si>
    <t>300010759-12</t>
  </si>
  <si>
    <t>30040685-8</t>
  </si>
  <si>
    <t>30040688-26</t>
  </si>
  <si>
    <t>682075613-6</t>
  </si>
  <si>
    <t>310040120-5</t>
  </si>
  <si>
    <t>040194-1</t>
  </si>
  <si>
    <t>040197-1</t>
  </si>
  <si>
    <t>30050471-26</t>
  </si>
  <si>
    <t>30050474-8</t>
  </si>
  <si>
    <t>674550506-6</t>
  </si>
  <si>
    <t>310070082-5</t>
  </si>
  <si>
    <t>040254-1</t>
  </si>
  <si>
    <t>040257-1</t>
  </si>
  <si>
    <t>658469-26</t>
  </si>
  <si>
    <t>1100020289-8</t>
  </si>
  <si>
    <t>1100020292-26</t>
  </si>
  <si>
    <t>956386-6</t>
  </si>
  <si>
    <t>674550629-6</t>
  </si>
  <si>
    <t>70010079-17</t>
  </si>
  <si>
    <t>310070113-5</t>
  </si>
  <si>
    <t>010251-1</t>
  </si>
  <si>
    <t>010260-1</t>
  </si>
  <si>
    <t>010263-1</t>
  </si>
  <si>
    <t>1130050353-26</t>
  </si>
  <si>
    <t>30050356-8</t>
  </si>
  <si>
    <t>682072167-6</t>
  </si>
  <si>
    <t>20538141-6</t>
  </si>
  <si>
    <t>900315047-8</t>
  </si>
  <si>
    <t>10060141-5</t>
  </si>
  <si>
    <t>010196-1</t>
  </si>
  <si>
    <t>010199-1</t>
  </si>
  <si>
    <t>30040348-8</t>
  </si>
  <si>
    <t>674549146-6</t>
  </si>
  <si>
    <t>60070222-10</t>
  </si>
  <si>
    <t>883376833-6</t>
  </si>
  <si>
    <t>0082040052-1</t>
  </si>
  <si>
    <t>040055-1</t>
  </si>
  <si>
    <t>090178-5</t>
  </si>
  <si>
    <t>090181-5</t>
  </si>
  <si>
    <t>040357-1</t>
  </si>
  <si>
    <t>040360-1</t>
  </si>
  <si>
    <t>040363-1</t>
  </si>
  <si>
    <t>30020653-8</t>
  </si>
  <si>
    <t>682013599-6</t>
  </si>
  <si>
    <t>1272899-6</t>
  </si>
  <si>
    <t>310030161-5</t>
  </si>
  <si>
    <t>400100364-9</t>
  </si>
  <si>
    <t>400100367-9</t>
  </si>
  <si>
    <t>400100370-9</t>
  </si>
  <si>
    <t>400100373-9</t>
  </si>
  <si>
    <t>040143-1</t>
  </si>
  <si>
    <t>040146-1</t>
  </si>
  <si>
    <t>10500074-6</t>
  </si>
  <si>
    <t>30070387-8</t>
  </si>
  <si>
    <t>678928728-6</t>
  </si>
  <si>
    <t>310040090-5</t>
  </si>
  <si>
    <t>70040145-17</t>
  </si>
  <si>
    <t>10500075-6</t>
  </si>
  <si>
    <t>020166-1</t>
  </si>
  <si>
    <t>020169-1</t>
  </si>
  <si>
    <t>9855293-13</t>
  </si>
  <si>
    <t>510040353-20</t>
  </si>
  <si>
    <t>1130070350-26</t>
  </si>
  <si>
    <t>30070353-26</t>
  </si>
  <si>
    <t>682013021-6</t>
  </si>
  <si>
    <t>310020113-5</t>
  </si>
  <si>
    <t>688139952-6</t>
  </si>
  <si>
    <t>7953115-5</t>
  </si>
  <si>
    <t>020234-1</t>
  </si>
  <si>
    <t>020237-1</t>
  </si>
  <si>
    <t>020240-1</t>
  </si>
  <si>
    <t>5250020-5</t>
  </si>
  <si>
    <t>30070265-8</t>
  </si>
  <si>
    <t>1004161-6</t>
  </si>
  <si>
    <t>20541553-6</t>
  </si>
  <si>
    <t>678930829-6</t>
  </si>
  <si>
    <t>10130007-1</t>
  </si>
  <si>
    <t>310090111-5</t>
  </si>
  <si>
    <t>680040202-21</t>
  </si>
  <si>
    <t>680040205-21</t>
  </si>
  <si>
    <t>680040208-21</t>
  </si>
  <si>
    <t>010436-1</t>
  </si>
  <si>
    <t>010439-1</t>
  </si>
  <si>
    <t>3355003-8</t>
  </si>
  <si>
    <t>678931272-6</t>
  </si>
  <si>
    <t>010008-1</t>
  </si>
  <si>
    <t>1100060041-8</t>
  </si>
  <si>
    <t>310020090-5</t>
  </si>
  <si>
    <t>7571954-10</t>
  </si>
  <si>
    <t>400060273-9</t>
  </si>
  <si>
    <t>040242-1</t>
  </si>
  <si>
    <t>040246-1</t>
  </si>
  <si>
    <t>30040415-8</t>
  </si>
  <si>
    <t>678983810-6</t>
  </si>
  <si>
    <t>310120173-5</t>
  </si>
  <si>
    <t>010354-1</t>
  </si>
  <si>
    <t>010357-1</t>
  </si>
  <si>
    <t>857628-13</t>
  </si>
  <si>
    <t>130030445-8</t>
  </si>
  <si>
    <t>8167967-6</t>
  </si>
  <si>
    <t>9186635-1</t>
  </si>
  <si>
    <t>288810-1</t>
  </si>
  <si>
    <t>9313540-1</t>
  </si>
  <si>
    <t>20541554-6</t>
  </si>
  <si>
    <t>676201304-6</t>
  </si>
  <si>
    <t>310040123-5</t>
  </si>
  <si>
    <t>129928-17</t>
  </si>
  <si>
    <t>4268268-6</t>
  </si>
  <si>
    <t>040248-1</t>
  </si>
  <si>
    <t>040251-1</t>
  </si>
  <si>
    <t>1100140435-8</t>
  </si>
  <si>
    <t>1100140439-26</t>
  </si>
  <si>
    <t>1100140442-26</t>
  </si>
  <si>
    <t>676201419-6</t>
  </si>
  <si>
    <t>310020111-5</t>
  </si>
  <si>
    <t>510040279-20</t>
  </si>
  <si>
    <t>040192-1</t>
  </si>
  <si>
    <t>040195-1</t>
  </si>
  <si>
    <t>678931109-6</t>
  </si>
  <si>
    <t>310090057-5</t>
  </si>
  <si>
    <t>1100140308-8</t>
  </si>
  <si>
    <t>10050131-10</t>
  </si>
  <si>
    <t>1130050539-26</t>
  </si>
  <si>
    <t>1130050542-8</t>
  </si>
  <si>
    <t>23158704-6</t>
  </si>
  <si>
    <t>676200651-6</t>
  </si>
  <si>
    <t>310060020-5</t>
  </si>
  <si>
    <t>676200739-6</t>
  </si>
  <si>
    <t>030447-1</t>
  </si>
  <si>
    <t>50023100-5</t>
  </si>
  <si>
    <t>400080533-9</t>
  </si>
  <si>
    <t>3625736-6</t>
  </si>
  <si>
    <t>20030780-1</t>
  </si>
  <si>
    <t>20030783-1</t>
  </si>
  <si>
    <t>20030786-1</t>
  </si>
  <si>
    <t>1130040991-8</t>
  </si>
  <si>
    <t>1130040994-26</t>
  </si>
  <si>
    <t>676202963-6</t>
  </si>
  <si>
    <t>3760030033-21</t>
  </si>
  <si>
    <t>310090080-5</t>
  </si>
  <si>
    <t>5980871-6</t>
  </si>
  <si>
    <t>010470-1</t>
  </si>
  <si>
    <t>010474-1</t>
  </si>
  <si>
    <t>690350812-6</t>
  </si>
  <si>
    <t>1130040031-8</t>
  </si>
  <si>
    <t>050287-1</t>
  </si>
  <si>
    <t>050290-1</t>
  </si>
  <si>
    <t>23158705-6</t>
  </si>
  <si>
    <t>682014299-6</t>
  </si>
  <si>
    <t>60020073-10</t>
  </si>
  <si>
    <t>70040120-17</t>
  </si>
  <si>
    <t>50207-8</t>
  </si>
  <si>
    <t>1130050379-8</t>
  </si>
  <si>
    <t>1130050382-26</t>
  </si>
  <si>
    <t>682015200-6</t>
  </si>
  <si>
    <t>20050197-1</t>
  </si>
  <si>
    <t>20050200-1</t>
  </si>
  <si>
    <t>20050203-1</t>
  </si>
  <si>
    <t>20050206-1</t>
  </si>
  <si>
    <t>20010574-1</t>
  </si>
  <si>
    <t>20010577-1</t>
  </si>
  <si>
    <t>310060498-5</t>
  </si>
  <si>
    <t>310060501-5</t>
  </si>
  <si>
    <t>1130040392-8</t>
  </si>
  <si>
    <t>250901000700150012</t>
  </si>
  <si>
    <t>250901000700070321</t>
  </si>
  <si>
    <t>BONO POR DESEMPEÑO LABORAL 2024</t>
  </si>
  <si>
    <t>PRESTACIONES LAB Y/O DER. ADQ.</t>
  </si>
  <si>
    <t>CONCILIACION DE CUENTA NOMINA</t>
  </si>
  <si>
    <t>Cta # 010-500126-0</t>
  </si>
  <si>
    <t>SUBSIDIO MATERNIDAD</t>
  </si>
  <si>
    <t>MAYO DEL 2025</t>
  </si>
  <si>
    <t>CONCEPTOS</t>
  </si>
  <si>
    <t>VALOR RD $</t>
  </si>
  <si>
    <t>5376970-13</t>
  </si>
  <si>
    <t>820010219-3</t>
  </si>
  <si>
    <t>20010222-3</t>
  </si>
  <si>
    <t>20020095-3</t>
  </si>
  <si>
    <t>84099-3</t>
  </si>
  <si>
    <t>740040015-13</t>
  </si>
  <si>
    <t>740040018-13</t>
  </si>
  <si>
    <t>74040021-13</t>
  </si>
  <si>
    <t>740040038-13</t>
  </si>
  <si>
    <t>6000820010132-3</t>
  </si>
  <si>
    <t>808641-3</t>
  </si>
  <si>
    <t>20010132-3</t>
  </si>
  <si>
    <t>020103-3</t>
  </si>
  <si>
    <t>448492-13</t>
  </si>
  <si>
    <t>20010435-3</t>
  </si>
  <si>
    <t>20010438-3</t>
  </si>
  <si>
    <t>79612583-13</t>
  </si>
  <si>
    <t>820040109-3</t>
  </si>
  <si>
    <t>234589-13</t>
  </si>
  <si>
    <t>740020043-13</t>
  </si>
  <si>
    <t>740020046-13</t>
  </si>
  <si>
    <t>20040108-3</t>
  </si>
  <si>
    <t>30080037-3</t>
  </si>
  <si>
    <t>30080040-3</t>
  </si>
  <si>
    <t>820020220-3</t>
  </si>
  <si>
    <t>820040186-3</t>
  </si>
  <si>
    <t>20020166-3</t>
  </si>
  <si>
    <t>7572487-13</t>
  </si>
  <si>
    <t>3245992-8</t>
  </si>
  <si>
    <t>20010180-3</t>
  </si>
  <si>
    <t>20030189-3</t>
  </si>
  <si>
    <t>74040126-13</t>
  </si>
  <si>
    <t>740010142-13</t>
  </si>
  <si>
    <t>740010145-13</t>
  </si>
  <si>
    <t>740010148-13</t>
  </si>
  <si>
    <t>30050133-3</t>
  </si>
  <si>
    <t>20010188-3</t>
  </si>
  <si>
    <t>20010265-3</t>
  </si>
  <si>
    <t>4187790-13</t>
  </si>
  <si>
    <t>20030226-3</t>
  </si>
  <si>
    <t>20050177-3</t>
  </si>
  <si>
    <t>40040073-13</t>
  </si>
  <si>
    <t>40040076-13</t>
  </si>
  <si>
    <t>30040218-3</t>
  </si>
  <si>
    <t>agosto 2025</t>
  </si>
  <si>
    <t xml:space="preserve"> DEPOSITOS EN TRANSITO</t>
  </si>
  <si>
    <t>20030316-3</t>
  </si>
  <si>
    <t>20030320-3</t>
  </si>
  <si>
    <r>
      <t xml:space="preserve">Cta </t>
    </r>
    <r>
      <rPr>
        <b/>
        <sz val="12"/>
        <color indexed="8"/>
        <rFont val="Arial"/>
        <family val="2"/>
      </rPr>
      <t># 010-500107-4</t>
    </r>
  </si>
  <si>
    <t>SUBSIDIO DE MATERNIDAD Y ENFERMEDAD</t>
  </si>
  <si>
    <t>PAGO SUBSIDIO MATERNIDAD</t>
  </si>
  <si>
    <t>PAGO SUBSIDIO ENFERMEDAD</t>
  </si>
  <si>
    <t>91585-0108</t>
  </si>
  <si>
    <t>OTROS INGRESOS</t>
  </si>
  <si>
    <t>91585-0508</t>
  </si>
  <si>
    <t>91585-1108</t>
  </si>
  <si>
    <t>91585-2108</t>
  </si>
  <si>
    <t>ANYARLENE BERGES PEÑA</t>
  </si>
  <si>
    <t>DIETA CONSEJO ADM.</t>
  </si>
  <si>
    <t>TOTAL DE CHEQUES: 32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</si>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</sst>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dd\/mm\/yyyy"/>
    <numFmt numFmtId="168" formatCode="dd/mm/yyyy;@"/>
    <numFmt numFmtId="169" formatCode="_(* #,##0_);_(* \(#,##0\);_(* &quot;-&quot;??_);_(@_)"/>
    <numFmt numFmtId="170" formatCode="_(* #,##0.0_);_(* \(#,##0.0\);_(* &quot;-&quot;??_);_(@_)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i/>
      <sz val="14"/>
      <color rgb="FFFFFFFF"/>
      <name val="Arial"/>
      <family val="2"/>
    </font>
    <font>
      <b/>
      <i/>
      <sz val="10"/>
      <color rgb="FF000080"/>
      <name val="Arial"/>
      <family val="2"/>
    </font>
    <font>
      <sz val="1"/>
      <color rgb="FF000000"/>
      <name val="Arial"/>
      <family val="2"/>
    </font>
    <font>
      <b/>
      <i/>
      <sz val="11"/>
      <color rgb="FF0000FF"/>
      <name val="Arial"/>
      <family val="2"/>
    </font>
    <font>
      <b/>
      <i/>
      <sz val="9"/>
      <color rgb="FF0000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rgb="FF363636"/>
      <name val="Segoe U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 tint="4.9989318521683403E-2"/>
      <name val="Arial"/>
      <family val="2"/>
    </font>
    <font>
      <sz val="12"/>
      <color theme="1"/>
      <name val="Arial"/>
      <family val="2"/>
    </font>
    <font>
      <b/>
      <sz val="11"/>
      <color indexed="63"/>
      <name val="Arial"/>
      <family val="2"/>
    </font>
    <font>
      <b/>
      <sz val="12"/>
      <color indexed="63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Arial"/>
      <family val="2"/>
    </font>
    <font>
      <b/>
      <i/>
      <sz val="18"/>
      <color theme="1"/>
      <name val="Calibri"/>
      <family val="2"/>
      <scheme val="minor"/>
    </font>
    <font>
      <sz val="14"/>
      <name val="Arial"/>
      <family val="2"/>
    </font>
    <font>
      <sz val="9"/>
      <color theme="1"/>
      <name val="Arial"/>
      <family val="2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2" fillId="4" borderId="0">
      <alignment horizontal="left" vertical="top"/>
    </xf>
    <xf numFmtId="0" fontId="22" fillId="4" borderId="0">
      <alignment horizontal="left" vertical="top"/>
    </xf>
    <xf numFmtId="0" fontId="26" fillId="4" borderId="0">
      <alignment horizontal="left" vertical="top"/>
    </xf>
    <xf numFmtId="0" fontId="28" fillId="4" borderId="0">
      <alignment horizontal="left" vertical="top"/>
    </xf>
    <xf numFmtId="0" fontId="28" fillId="4" borderId="0">
      <alignment horizontal="right" vertical="top"/>
    </xf>
    <xf numFmtId="0" fontId="30" fillId="4" borderId="0">
      <alignment horizontal="left" vertical="top"/>
    </xf>
    <xf numFmtId="0" fontId="31" fillId="4" borderId="0">
      <alignment horizontal="right" vertical="top"/>
    </xf>
    <xf numFmtId="0" fontId="25" fillId="4" borderId="0">
      <alignment horizontal="left" vertical="top"/>
    </xf>
    <xf numFmtId="0" fontId="25" fillId="4" borderId="0">
      <alignment horizontal="left" vertical="top"/>
    </xf>
    <xf numFmtId="0" fontId="32" fillId="4" borderId="0">
      <alignment horizontal="center" vertical="top"/>
    </xf>
    <xf numFmtId="0" fontId="24" fillId="4" borderId="0">
      <alignment horizontal="left" vertical="top"/>
    </xf>
    <xf numFmtId="0" fontId="24" fillId="4" borderId="0">
      <alignment horizontal="left" vertical="top"/>
    </xf>
    <xf numFmtId="0" fontId="23" fillId="4" borderId="0">
      <alignment horizontal="left" vertical="top"/>
    </xf>
    <xf numFmtId="0" fontId="24" fillId="4" borderId="0">
      <alignment horizontal="left" vertical="top"/>
    </xf>
    <xf numFmtId="0" fontId="24" fillId="4" borderId="0">
      <alignment horizontal="left" vertical="top"/>
    </xf>
    <xf numFmtId="0" fontId="24" fillId="4" borderId="0">
      <alignment horizontal="left" vertical="top"/>
    </xf>
    <xf numFmtId="0" fontId="24" fillId="4" borderId="0">
      <alignment horizontal="left" vertical="top"/>
    </xf>
    <xf numFmtId="0" fontId="24" fillId="4" borderId="0">
      <alignment horizontal="left" vertical="top"/>
    </xf>
    <xf numFmtId="0" fontId="22" fillId="4" borderId="0">
      <alignment horizontal="left" vertical="top"/>
    </xf>
    <xf numFmtId="0" fontId="24" fillId="4" borderId="0">
      <alignment horizontal="left" vertical="top"/>
    </xf>
    <xf numFmtId="0" fontId="25" fillId="5" borderId="0">
      <alignment horizontal="left" vertical="top"/>
    </xf>
    <xf numFmtId="0" fontId="26" fillId="4" borderId="0">
      <alignment horizontal="center" vertical="top"/>
    </xf>
    <xf numFmtId="0" fontId="27" fillId="4" borderId="0">
      <alignment horizontal="center" vertical="top"/>
    </xf>
    <xf numFmtId="0" fontId="28" fillId="4" borderId="0">
      <alignment horizontal="right" vertical="top"/>
    </xf>
    <xf numFmtId="0" fontId="29" fillId="4" borderId="0">
      <alignment horizontal="left" vertical="top"/>
    </xf>
    <xf numFmtId="0" fontId="1" fillId="0" borderId="0"/>
    <xf numFmtId="0" fontId="38" fillId="0" borderId="0"/>
    <xf numFmtId="0" fontId="6" fillId="0" borderId="0"/>
  </cellStyleXfs>
  <cellXfs count="378">
    <xf numFmtId="0" fontId="0" fillId="0" borderId="0" xfId="0"/>
    <xf numFmtId="0" fontId="2" fillId="0" borderId="0" xfId="0" applyFont="1"/>
    <xf numFmtId="0" fontId="6" fillId="0" borderId="0" xfId="0" applyFont="1"/>
    <xf numFmtId="0" fontId="0" fillId="2" borderId="0" xfId="0" applyFill="1"/>
    <xf numFmtId="0" fontId="12" fillId="2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43" fontId="14" fillId="2" borderId="0" xfId="1" applyFont="1" applyFill="1" applyBorder="1" applyAlignment="1">
      <alignment horizontal="center"/>
    </xf>
    <xf numFmtId="43" fontId="15" fillId="2" borderId="11" xfId="1" applyFont="1" applyFill="1" applyBorder="1" applyAlignment="1">
      <alignment horizontal="center" vertical="center" wrapText="1"/>
    </xf>
    <xf numFmtId="43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4" fontId="20" fillId="6" borderId="12" xfId="0" applyNumberFormat="1" applyFont="1" applyFill="1" applyBorder="1"/>
    <xf numFmtId="0" fontId="20" fillId="0" borderId="6" xfId="0" applyFont="1" applyBorder="1" applyAlignment="1">
      <alignment horizontal="center" vertical="center" wrapText="1"/>
    </xf>
    <xf numFmtId="0" fontId="34" fillId="0" borderId="0" xfId="0" applyFont="1"/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43" fontId="16" fillId="0" borderId="17" xfId="1" applyFont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 wrapText="1"/>
    </xf>
    <xf numFmtId="43" fontId="36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/>
    </xf>
    <xf numFmtId="0" fontId="36" fillId="0" borderId="21" xfId="0" applyFont="1" applyBorder="1" applyAlignment="1">
      <alignment horizontal="left"/>
    </xf>
    <xf numFmtId="0" fontId="36" fillId="0" borderId="26" xfId="0" applyFont="1" applyBorder="1" applyAlignment="1">
      <alignment horizontal="center"/>
    </xf>
    <xf numFmtId="0" fontId="36" fillId="0" borderId="3" xfId="0" applyFont="1" applyBorder="1" applyAlignment="1">
      <alignment horizontal="left"/>
    </xf>
    <xf numFmtId="0" fontId="3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7" fillId="0" borderId="2" xfId="0" applyFont="1" applyBorder="1" applyAlignment="1">
      <alignment horizontal="right"/>
    </xf>
    <xf numFmtId="4" fontId="2" fillId="0" borderId="1" xfId="0" applyNumberFormat="1" applyFont="1" applyBorder="1"/>
    <xf numFmtId="14" fontId="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15" fillId="2" borderId="0" xfId="0" applyNumberFormat="1" applyFont="1" applyFill="1" applyAlignment="1">
      <alignment horizontal="right"/>
    </xf>
    <xf numFmtId="43" fontId="15" fillId="2" borderId="0" xfId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2" fontId="2" fillId="2" borderId="1" xfId="5" applyNumberFormat="1" applyFont="1" applyFill="1" applyBorder="1" applyAlignment="1">
      <alignment horizontal="center"/>
    </xf>
    <xf numFmtId="0" fontId="40" fillId="2" borderId="1" xfId="0" applyFont="1" applyFill="1" applyBorder="1" applyAlignment="1">
      <alignment horizontal="center" wrapText="1"/>
    </xf>
    <xf numFmtId="43" fontId="2" fillId="2" borderId="1" xfId="5" applyFont="1" applyFill="1" applyBorder="1"/>
    <xf numFmtId="43" fontId="7" fillId="0" borderId="1" xfId="5" applyFont="1" applyFill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43" fontId="7" fillId="2" borderId="1" xfId="5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16" fillId="2" borderId="11" xfId="1" applyFont="1" applyFill="1" applyBorder="1" applyAlignment="1">
      <alignment horizontal="center" vertical="center" wrapText="1"/>
    </xf>
    <xf numFmtId="43" fontId="7" fillId="0" borderId="1" xfId="5" applyFont="1" applyBorder="1" applyAlignment="1">
      <alignment horizontal="center"/>
    </xf>
    <xf numFmtId="43" fontId="7" fillId="0" borderId="2" xfId="0" applyNumberFormat="1" applyFont="1" applyBorder="1" applyAlignment="1">
      <alignment horizontal="right"/>
    </xf>
    <xf numFmtId="43" fontId="7" fillId="0" borderId="1" xfId="0" applyNumberFormat="1" applyFont="1" applyBorder="1" applyAlignment="1">
      <alignment horizontal="right"/>
    </xf>
    <xf numFmtId="14" fontId="13" fillId="2" borderId="0" xfId="0" applyNumberFormat="1" applyFont="1" applyFill="1" applyAlignment="1">
      <alignment horizontal="right"/>
    </xf>
    <xf numFmtId="43" fontId="7" fillId="2" borderId="3" xfId="5" applyFont="1" applyFill="1" applyBorder="1" applyAlignment="1">
      <alignment horizontal="center"/>
    </xf>
    <xf numFmtId="43" fontId="12" fillId="2" borderId="0" xfId="1" applyFont="1" applyFill="1" applyBorder="1" applyAlignment="1">
      <alignment horizontal="center"/>
    </xf>
    <xf numFmtId="43" fontId="7" fillId="0" borderId="2" xfId="5" applyFont="1" applyBorder="1" applyAlignment="1">
      <alignment horizontal="center"/>
    </xf>
    <xf numFmtId="43" fontId="7" fillId="0" borderId="2" xfId="5" applyFont="1" applyFill="1" applyBorder="1"/>
    <xf numFmtId="2" fontId="7" fillId="0" borderId="2" xfId="0" applyNumberFormat="1" applyFont="1" applyBorder="1" applyAlignment="1">
      <alignment horizontal="right"/>
    </xf>
    <xf numFmtId="43" fontId="7" fillId="0" borderId="1" xfId="5" applyFont="1" applyFill="1" applyBorder="1"/>
    <xf numFmtId="2" fontId="7" fillId="0" borderId="1" xfId="0" applyNumberFormat="1" applyFont="1" applyBorder="1" applyAlignment="1">
      <alignment horizontal="right"/>
    </xf>
    <xf numFmtId="0" fontId="36" fillId="0" borderId="3" xfId="0" applyFont="1" applyBorder="1" applyAlignment="1">
      <alignment horizontal="center"/>
    </xf>
    <xf numFmtId="14" fontId="36" fillId="0" borderId="3" xfId="0" applyNumberFormat="1" applyFont="1" applyBorder="1" applyAlignment="1">
      <alignment horizontal="center"/>
    </xf>
    <xf numFmtId="43" fontId="36" fillId="0" borderId="23" xfId="5" applyFont="1" applyBorder="1" applyAlignment="1">
      <alignment horizontal="center"/>
    </xf>
    <xf numFmtId="43" fontId="36" fillId="0" borderId="23" xfId="0" applyNumberFormat="1" applyFont="1" applyBorder="1" applyAlignment="1">
      <alignment horizontal="center"/>
    </xf>
    <xf numFmtId="43" fontId="36" fillId="2" borderId="1" xfId="5" applyFont="1" applyFill="1" applyBorder="1" applyAlignment="1">
      <alignment horizontal="center"/>
    </xf>
    <xf numFmtId="0" fontId="16" fillId="0" borderId="19" xfId="0" applyFont="1" applyBorder="1" applyAlignment="1">
      <alignment horizontal="center"/>
    </xf>
    <xf numFmtId="43" fontId="16" fillId="0" borderId="19" xfId="1" applyFont="1" applyBorder="1" applyAlignment="1">
      <alignment horizontal="center"/>
    </xf>
    <xf numFmtId="0" fontId="16" fillId="2" borderId="7" xfId="0" applyFont="1" applyFill="1" applyBorder="1" applyAlignment="1">
      <alignment horizontal="center" wrapText="1"/>
    </xf>
    <xf numFmtId="14" fontId="43" fillId="0" borderId="3" xfId="0" applyNumberFormat="1" applyFont="1" applyBorder="1" applyAlignment="1">
      <alignment horizontal="center"/>
    </xf>
    <xf numFmtId="43" fontId="7" fillId="0" borderId="3" xfId="5" applyFont="1" applyFill="1" applyBorder="1"/>
    <xf numFmtId="2" fontId="7" fillId="0" borderId="21" xfId="0" applyNumberFormat="1" applyFont="1" applyBorder="1" applyAlignment="1">
      <alignment horizontal="right"/>
    </xf>
    <xf numFmtId="43" fontId="7" fillId="0" borderId="2" xfId="5" applyFont="1" applyFill="1" applyBorder="1" applyAlignment="1">
      <alignment horizontal="center"/>
    </xf>
    <xf numFmtId="14" fontId="43" fillId="0" borderId="1" xfId="0" applyNumberFormat="1" applyFont="1" applyBorder="1" applyAlignment="1">
      <alignment horizontal="center"/>
    </xf>
    <xf numFmtId="43" fontId="14" fillId="2" borderId="30" xfId="1" applyFont="1" applyFill="1" applyBorder="1" applyAlignment="1">
      <alignment horizontal="center" vertical="center" wrapText="1"/>
    </xf>
    <xf numFmtId="43" fontId="14" fillId="2" borderId="31" xfId="1" applyFont="1" applyFill="1" applyBorder="1" applyAlignment="1">
      <alignment horizontal="center" vertical="center" wrapText="1"/>
    </xf>
    <xf numFmtId="43" fontId="39" fillId="2" borderId="31" xfId="1" applyFont="1" applyFill="1" applyBorder="1" applyAlignment="1">
      <alignment horizontal="center"/>
    </xf>
    <xf numFmtId="49" fontId="16" fillId="0" borderId="0" xfId="0" applyNumberFormat="1" applyFont="1"/>
    <xf numFmtId="43" fontId="16" fillId="0" borderId="23" xfId="1" applyFont="1" applyBorder="1" applyAlignment="1">
      <alignment horizontal="center" vertical="center"/>
    </xf>
    <xf numFmtId="43" fontId="16" fillId="0" borderId="24" xfId="1" applyFont="1" applyBorder="1" applyAlignment="1">
      <alignment horizontal="center" vertical="center"/>
    </xf>
    <xf numFmtId="43" fontId="9" fillId="0" borderId="19" xfId="1" applyFont="1" applyBorder="1" applyAlignment="1">
      <alignment horizontal="center"/>
    </xf>
    <xf numFmtId="43" fontId="9" fillId="0" borderId="20" xfId="0" applyNumberFormat="1" applyFont="1" applyBorder="1" applyAlignment="1">
      <alignment horizontal="center"/>
    </xf>
    <xf numFmtId="43" fontId="41" fillId="2" borderId="0" xfId="0" applyNumberFormat="1" applyFont="1" applyFill="1"/>
    <xf numFmtId="43" fontId="10" fillId="0" borderId="0" xfId="1" applyFont="1" applyBorder="1" applyAlignment="1">
      <alignment horizontal="center"/>
    </xf>
    <xf numFmtId="43" fontId="10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center"/>
    </xf>
    <xf numFmtId="43" fontId="6" fillId="0" borderId="0" xfId="1" applyFont="1" applyBorder="1" applyAlignment="1">
      <alignment horizontal="center"/>
    </xf>
    <xf numFmtId="43" fontId="19" fillId="0" borderId="0" xfId="0" applyNumberFormat="1" applyFont="1"/>
    <xf numFmtId="0" fontId="15" fillId="2" borderId="3" xfId="0" applyFont="1" applyFill="1" applyBorder="1" applyAlignment="1">
      <alignment horizontal="right"/>
    </xf>
    <xf numFmtId="43" fontId="15" fillId="2" borderId="3" xfId="1" applyFont="1" applyFill="1" applyBorder="1" applyAlignment="1">
      <alignment horizontal="right"/>
    </xf>
    <xf numFmtId="43" fontId="0" fillId="0" borderId="0" xfId="0" applyNumberFormat="1"/>
    <xf numFmtId="39" fontId="15" fillId="2" borderId="3" xfId="0" applyNumberFormat="1" applyFont="1" applyFill="1" applyBorder="1"/>
    <xf numFmtId="43" fontId="15" fillId="2" borderId="3" xfId="1" applyFont="1" applyFill="1" applyBorder="1"/>
    <xf numFmtId="49" fontId="12" fillId="2" borderId="0" xfId="0" applyNumberFormat="1" applyFont="1" applyFill="1" applyAlignment="1">
      <alignment horizontal="center"/>
    </xf>
    <xf numFmtId="39" fontId="15" fillId="2" borderId="0" xfId="0" applyNumberFormat="1" applyFont="1" applyFill="1"/>
    <xf numFmtId="43" fontId="15" fillId="2" borderId="0" xfId="1" applyFont="1" applyFill="1" applyBorder="1"/>
    <xf numFmtId="43" fontId="14" fillId="2" borderId="0" xfId="1" applyFont="1" applyFill="1" applyBorder="1"/>
    <xf numFmtId="0" fontId="42" fillId="0" borderId="0" xfId="0" applyFont="1" applyAlignment="1">
      <alignment horizontal="center"/>
    </xf>
    <xf numFmtId="0" fontId="20" fillId="2" borderId="6" xfId="0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43" fontId="20" fillId="2" borderId="18" xfId="1" applyFont="1" applyFill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left"/>
    </xf>
    <xf numFmtId="43" fontId="2" fillId="0" borderId="1" xfId="5" applyFont="1" applyFill="1" applyBorder="1" applyAlignment="1">
      <alignment horizontal="center" wrapText="1"/>
    </xf>
    <xf numFmtId="167" fontId="33" fillId="0" borderId="1" xfId="0" applyNumberFormat="1" applyFont="1" applyBorder="1" applyAlignment="1">
      <alignment horizontal="center"/>
    </xf>
    <xf numFmtId="43" fontId="2" fillId="0" borderId="1" xfId="5" applyFont="1" applyFill="1" applyBorder="1" applyAlignment="1">
      <alignment horizontal="right"/>
    </xf>
    <xf numFmtId="0" fontId="46" fillId="0" borderId="1" xfId="0" applyFont="1" applyBorder="1" applyAlignment="1">
      <alignment horizontal="center"/>
    </xf>
    <xf numFmtId="167" fontId="46" fillId="0" borderId="1" xfId="0" applyNumberFormat="1" applyFont="1" applyBorder="1" applyAlignment="1">
      <alignment horizontal="center"/>
    </xf>
    <xf numFmtId="43" fontId="46" fillId="0" borderId="1" xfId="5" applyFont="1" applyFill="1" applyBorder="1" applyAlignment="1">
      <alignment horizontal="right"/>
    </xf>
    <xf numFmtId="167" fontId="45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167" fontId="40" fillId="0" borderId="1" xfId="0" applyNumberFormat="1" applyFont="1" applyBorder="1" applyAlignment="1">
      <alignment horizontal="center"/>
    </xf>
    <xf numFmtId="43" fontId="40" fillId="0" borderId="1" xfId="5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167" fontId="2" fillId="0" borderId="3" xfId="0" applyNumberFormat="1" applyFont="1" applyBorder="1" applyAlignment="1">
      <alignment horizontal="left"/>
    </xf>
    <xf numFmtId="43" fontId="2" fillId="0" borderId="3" xfId="5" applyFont="1" applyFill="1" applyBorder="1" applyAlignment="1">
      <alignment horizontal="right"/>
    </xf>
    <xf numFmtId="49" fontId="45" fillId="0" borderId="1" xfId="0" applyNumberFormat="1" applyFont="1" applyBorder="1" applyAlignment="1">
      <alignment horizontal="center"/>
    </xf>
    <xf numFmtId="167" fontId="45" fillId="0" borderId="14" xfId="0" applyNumberFormat="1" applyFont="1" applyBorder="1" applyAlignment="1">
      <alignment horizontal="center"/>
    </xf>
    <xf numFmtId="43" fontId="45" fillId="0" borderId="1" xfId="5" applyFont="1" applyFill="1" applyBorder="1" applyAlignment="1">
      <alignment horizontal="right"/>
    </xf>
    <xf numFmtId="0" fontId="40" fillId="0" borderId="1" xfId="0" applyFont="1" applyBorder="1" applyAlignment="1">
      <alignment horizontal="center" wrapText="1"/>
    </xf>
    <xf numFmtId="167" fontId="2" fillId="0" borderId="3" xfId="0" applyNumberFormat="1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5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/>
    </xf>
    <xf numFmtId="0" fontId="47" fillId="0" borderId="0" xfId="0" applyFont="1"/>
    <xf numFmtId="43" fontId="20" fillId="2" borderId="0" xfId="1" applyFont="1" applyFill="1" applyBorder="1" applyAlignment="1">
      <alignment horizontal="right" vertical="center" wrapText="1"/>
    </xf>
    <xf numFmtId="43" fontId="44" fillId="0" borderId="12" xfId="0" applyNumberFormat="1" applyFont="1" applyBorder="1"/>
    <xf numFmtId="0" fontId="44" fillId="2" borderId="6" xfId="0" applyFont="1" applyFill="1" applyBorder="1" applyAlignment="1">
      <alignment horizontal="center" vertical="center" wrapText="1"/>
    </xf>
    <xf numFmtId="43" fontId="20" fillId="2" borderId="17" xfId="1" applyFont="1" applyFill="1" applyBorder="1" applyAlignment="1">
      <alignment horizontal="center" vertical="center" wrapText="1"/>
    </xf>
    <xf numFmtId="0" fontId="44" fillId="2" borderId="18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wrapText="1"/>
    </xf>
    <xf numFmtId="43" fontId="2" fillId="2" borderId="1" xfId="2" applyFont="1" applyFill="1" applyBorder="1" applyAlignment="1">
      <alignment horizontal="center" wrapText="1"/>
    </xf>
    <xf numFmtId="43" fontId="2" fillId="0" borderId="1" xfId="2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43" fontId="2" fillId="0" borderId="1" xfId="5" applyFont="1" applyFill="1" applyBorder="1" applyAlignment="1"/>
    <xf numFmtId="1" fontId="2" fillId="0" borderId="1" xfId="0" applyNumberFormat="1" applyFont="1" applyBorder="1" applyAlignment="1">
      <alignment horizontal="center"/>
    </xf>
    <xf numFmtId="43" fontId="44" fillId="0" borderId="11" xfId="0" applyNumberFormat="1" applyFont="1" applyBorder="1"/>
    <xf numFmtId="43" fontId="20" fillId="2" borderId="6" xfId="1" applyFont="1" applyFill="1" applyBorder="1" applyAlignment="1">
      <alignment horizontal="center" vertical="center" wrapText="1"/>
    </xf>
    <xf numFmtId="168" fontId="45" fillId="2" borderId="1" xfId="0" applyNumberFormat="1" applyFont="1" applyFill="1" applyBorder="1" applyAlignment="1">
      <alignment horizontal="center"/>
    </xf>
    <xf numFmtId="1" fontId="45" fillId="2" borderId="1" xfId="0" applyNumberFormat="1" applyFont="1" applyFill="1" applyBorder="1" applyAlignment="1">
      <alignment horizontal="center"/>
    </xf>
    <xf numFmtId="168" fontId="45" fillId="0" borderId="1" xfId="0" applyNumberFormat="1" applyFont="1" applyBorder="1" applyAlignment="1">
      <alignment horizontal="center"/>
    </xf>
    <xf numFmtId="1" fontId="45" fillId="0" borderId="1" xfId="0" applyNumberFormat="1" applyFont="1" applyBorder="1" applyAlignment="1">
      <alignment horizontal="center"/>
    </xf>
    <xf numFmtId="43" fontId="45" fillId="0" borderId="1" xfId="5" applyFont="1" applyFill="1" applyBorder="1" applyAlignment="1">
      <alignment horizontal="center"/>
    </xf>
    <xf numFmtId="1" fontId="2" fillId="2" borderId="1" xfId="5" applyNumberFormat="1" applyFont="1" applyFill="1" applyBorder="1" applyAlignment="1">
      <alignment horizontal="center" wrapText="1"/>
    </xf>
    <xf numFmtId="1" fontId="2" fillId="0" borderId="1" xfId="5" applyNumberFormat="1" applyFont="1" applyFill="1" applyBorder="1" applyAlignment="1">
      <alignment horizontal="center" wrapText="1"/>
    </xf>
    <xf numFmtId="168" fontId="2" fillId="2" borderId="1" xfId="5" applyNumberFormat="1" applyFont="1" applyFill="1" applyBorder="1" applyAlignment="1">
      <alignment horizontal="center" wrapText="1"/>
    </xf>
    <xf numFmtId="168" fontId="2" fillId="0" borderId="1" xfId="5" applyNumberFormat="1" applyFont="1" applyFill="1" applyBorder="1" applyAlignment="1">
      <alignment horizontal="center" wrapText="1"/>
    </xf>
    <xf numFmtId="4" fontId="44" fillId="0" borderId="12" xfId="0" applyNumberFormat="1" applyFont="1" applyBorder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43" fontId="21" fillId="2" borderId="0" xfId="1" applyFont="1" applyFill="1"/>
    <xf numFmtId="49" fontId="2" fillId="0" borderId="1" xfId="0" applyNumberFormat="1" applyFont="1" applyBorder="1" applyAlignment="1">
      <alignment horizontal="center" wrapText="1"/>
    </xf>
    <xf numFmtId="43" fontId="7" fillId="2" borderId="1" xfId="5" applyFont="1" applyFill="1" applyBorder="1"/>
    <xf numFmtId="43" fontId="12" fillId="2" borderId="0" xfId="5" applyFont="1" applyFill="1"/>
    <xf numFmtId="43" fontId="20" fillId="2" borderId="12" xfId="1" applyFont="1" applyFill="1" applyBorder="1"/>
    <xf numFmtId="43" fontId="20" fillId="2" borderId="0" xfId="1" applyFont="1" applyFill="1" applyBorder="1" applyAlignment="1">
      <alignment horizontal="right"/>
    </xf>
    <xf numFmtId="43" fontId="20" fillId="2" borderId="0" xfId="1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0" fillId="2" borderId="1" xfId="0" applyFont="1" applyFill="1" applyBorder="1" applyAlignment="1">
      <alignment horizontal="center"/>
    </xf>
    <xf numFmtId="14" fontId="40" fillId="2" borderId="1" xfId="0" applyNumberFormat="1" applyFont="1" applyFill="1" applyBorder="1" applyAlignment="1">
      <alignment horizontal="center"/>
    </xf>
    <xf numFmtId="0" fontId="40" fillId="2" borderId="1" xfId="0" applyFont="1" applyFill="1" applyBorder="1"/>
    <xf numFmtId="49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7" fillId="0" borderId="0" xfId="0" applyFont="1"/>
    <xf numFmtId="43" fontId="5" fillId="0" borderId="12" xfId="5" applyFont="1" applyBorder="1" applyAlignment="1">
      <alignment horizontal="right"/>
    </xf>
    <xf numFmtId="2" fontId="2" fillId="2" borderId="1" xfId="5" applyNumberFormat="1" applyFont="1" applyFill="1" applyBorder="1" applyAlignment="1">
      <alignment horizontal="center"/>
    </xf>
    <xf numFmtId="12" fontId="2" fillId="2" borderId="1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4" fontId="6" fillId="2" borderId="0" xfId="0" applyNumberFormat="1" applyFont="1" applyFill="1" applyAlignment="1">
      <alignment horizontal="center" wrapText="1"/>
    </xf>
    <xf numFmtId="12" fontId="50" fillId="2" borderId="0" xfId="1" applyNumberFormat="1" applyFont="1" applyFill="1" applyBorder="1" applyAlignment="1">
      <alignment vertical="center" wrapText="1"/>
    </xf>
    <xf numFmtId="43" fontId="5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51" fillId="2" borderId="0" xfId="1" applyFont="1" applyFill="1" applyAlignment="1">
      <alignment vertical="center"/>
    </xf>
    <xf numFmtId="0" fontId="20" fillId="2" borderId="17" xfId="0" applyFont="1" applyFill="1" applyBorder="1" applyAlignment="1">
      <alignment horizontal="center" vertical="center" wrapText="1"/>
    </xf>
    <xf numFmtId="43" fontId="20" fillId="0" borderId="18" xfId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wrapText="1"/>
    </xf>
    <xf numFmtId="12" fontId="50" fillId="2" borderId="3" xfId="5" applyNumberFormat="1" applyFont="1" applyFill="1" applyBorder="1" applyAlignment="1">
      <alignment horizontal="center" wrapText="1"/>
    </xf>
    <xf numFmtId="43" fontId="6" fillId="2" borderId="1" xfId="5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horizontal="center" wrapText="1"/>
    </xf>
    <xf numFmtId="12" fontId="40" fillId="2" borderId="0" xfId="1" applyNumberFormat="1" applyFont="1" applyFill="1" applyBorder="1" applyAlignment="1">
      <alignment horizontal="center" wrapText="1"/>
    </xf>
    <xf numFmtId="43" fontId="52" fillId="2" borderId="0" xfId="1" applyFont="1" applyFill="1" applyBorder="1" applyAlignment="1">
      <alignment horizontal="center" wrapText="1"/>
    </xf>
    <xf numFmtId="43" fontId="5" fillId="2" borderId="12" xfId="1" applyFont="1" applyFill="1" applyBorder="1" applyAlignment="1">
      <alignment horizontal="center" wrapText="1"/>
    </xf>
    <xf numFmtId="12" fontId="50" fillId="2" borderId="0" xfId="1" applyNumberFormat="1" applyFont="1" applyFill="1" applyBorder="1" applyAlignment="1">
      <alignment horizontal="center" wrapText="1"/>
    </xf>
    <xf numFmtId="43" fontId="50" fillId="2" borderId="0" xfId="1" applyFont="1" applyFill="1" applyBorder="1" applyAlignment="1">
      <alignment horizontal="center" wrapText="1"/>
    </xf>
    <xf numFmtId="43" fontId="6" fillId="2" borderId="0" xfId="1" applyFont="1" applyFill="1" applyBorder="1" applyAlignment="1">
      <alignment horizontal="center" wrapText="1"/>
    </xf>
    <xf numFmtId="0" fontId="11" fillId="2" borderId="0" xfId="0" applyFont="1" applyFill="1"/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 vertical="top"/>
    </xf>
    <xf numFmtId="49" fontId="8" fillId="2" borderId="0" xfId="1" applyNumberFormat="1" applyFont="1" applyFill="1" applyBorder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3" fontId="10" fillId="2" borderId="0" xfId="1" applyFont="1" applyFill="1" applyBorder="1" applyAlignment="1">
      <alignment horizontal="center" vertical="center" wrapText="1"/>
    </xf>
    <xf numFmtId="49" fontId="8" fillId="2" borderId="0" xfId="1" applyNumberFormat="1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43" fontId="6" fillId="0" borderId="1" xfId="5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9" fontId="20" fillId="2" borderId="0" xfId="1" applyNumberFormat="1" applyFont="1" applyFill="1" applyBorder="1" applyAlignment="1"/>
    <xf numFmtId="0" fontId="6" fillId="2" borderId="0" xfId="0" applyFont="1" applyFill="1"/>
    <xf numFmtId="0" fontId="20" fillId="2" borderId="0" xfId="0" applyFont="1" applyFill="1"/>
    <xf numFmtId="43" fontId="44" fillId="2" borderId="0" xfId="1" applyFont="1" applyFill="1" applyBorder="1" applyAlignment="1"/>
    <xf numFmtId="0" fontId="21" fillId="2" borderId="0" xfId="0" applyFont="1" applyFill="1" applyAlignment="1">
      <alignment vertical="center"/>
    </xf>
    <xf numFmtId="49" fontId="20" fillId="2" borderId="10" xfId="0" applyNumberFormat="1" applyFont="1" applyFill="1" applyBorder="1" applyAlignment="1">
      <alignment horizontal="center"/>
    </xf>
    <xf numFmtId="43" fontId="54" fillId="2" borderId="1" xfId="1" applyFont="1" applyFill="1" applyBorder="1" applyAlignment="1">
      <alignment horizontal="center" wrapText="1"/>
    </xf>
    <xf numFmtId="39" fontId="54" fillId="2" borderId="1" xfId="1" applyNumberFormat="1" applyFont="1" applyFill="1" applyBorder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14" fontId="40" fillId="2" borderId="1" xfId="5" applyNumberFormat="1" applyFont="1" applyFill="1" applyBorder="1" applyAlignment="1">
      <alignment horizontal="center" wrapText="1"/>
    </xf>
    <xf numFmtId="12" fontId="40" fillId="2" borderId="1" xfId="5" applyNumberFormat="1" applyFont="1" applyFill="1" applyBorder="1" applyAlignment="1">
      <alignment horizontal="center" wrapText="1"/>
    </xf>
    <xf numFmtId="43" fontId="40" fillId="2" borderId="1" xfId="5" applyFont="1" applyFill="1" applyBorder="1" applyAlignment="1">
      <alignment horizontal="center" wrapText="1"/>
    </xf>
    <xf numFmtId="43" fontId="40" fillId="2" borderId="5" xfId="5" applyFont="1" applyFill="1" applyBorder="1" applyAlignment="1">
      <alignment horizontal="center" wrapText="1"/>
    </xf>
    <xf numFmtId="14" fontId="54" fillId="2" borderId="0" xfId="1" applyNumberFormat="1" applyFont="1" applyFill="1" applyBorder="1" applyAlignment="1">
      <alignment horizontal="right" wrapText="1"/>
    </xf>
    <xf numFmtId="43" fontId="54" fillId="2" borderId="0" xfId="1" applyFont="1" applyFill="1" applyBorder="1" applyAlignment="1">
      <alignment horizontal="center" wrapText="1"/>
    </xf>
    <xf numFmtId="14" fontId="10" fillId="2" borderId="0" xfId="0" applyNumberFormat="1" applyFont="1" applyFill="1" applyAlignment="1">
      <alignment horizontal="center" wrapText="1"/>
    </xf>
    <xf numFmtId="12" fontId="10" fillId="2" borderId="0" xfId="1" applyNumberFormat="1" applyFont="1" applyFill="1" applyBorder="1" applyAlignment="1">
      <alignment horizontal="center"/>
    </xf>
    <xf numFmtId="0" fontId="8" fillId="2" borderId="0" xfId="0" applyFont="1" applyFill="1" applyAlignment="1">
      <alignment vertical="top"/>
    </xf>
    <xf numFmtId="43" fontId="55" fillId="7" borderId="7" xfId="1" applyFont="1" applyFill="1" applyBorder="1" applyAlignment="1">
      <alignment horizontal="center" vertical="center"/>
    </xf>
    <xf numFmtId="43" fontId="6" fillId="0" borderId="0" xfId="1" applyFont="1" applyFill="1" applyBorder="1"/>
    <xf numFmtId="0" fontId="9" fillId="2" borderId="0" xfId="0" applyFont="1" applyFill="1" applyAlignment="1">
      <alignment horizontal="center" vertical="center" wrapText="1"/>
    </xf>
    <xf numFmtId="43" fontId="9" fillId="0" borderId="0" xfId="1" applyFont="1" applyFill="1" applyBorder="1" applyAlignment="1">
      <alignment horizontal="center" vertical="center" wrapText="1"/>
    </xf>
    <xf numFmtId="0" fontId="56" fillId="2" borderId="0" xfId="0" applyFont="1" applyFill="1"/>
    <xf numFmtId="0" fontId="8" fillId="2" borderId="0" xfId="0" applyFont="1" applyFill="1" applyAlignment="1">
      <alignment horizontal="center"/>
    </xf>
    <xf numFmtId="0" fontId="57" fillId="2" borderId="0" xfId="0" applyFont="1" applyFill="1" applyAlignment="1">
      <alignment horizontal="center" wrapText="1"/>
    </xf>
    <xf numFmtId="43" fontId="10" fillId="0" borderId="0" xfId="1" applyFont="1" applyFill="1" applyBorder="1"/>
    <xf numFmtId="14" fontId="2" fillId="2" borderId="23" xfId="0" applyNumberFormat="1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43" fontId="2" fillId="0" borderId="23" xfId="5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2" fillId="0" borderId="1" xfId="5" applyFont="1" applyBorder="1" applyAlignment="1">
      <alignment horizontal="center" wrapText="1"/>
    </xf>
    <xf numFmtId="0" fontId="59" fillId="0" borderId="1" xfId="0" applyFont="1" applyBorder="1"/>
    <xf numFmtId="0" fontId="60" fillId="2" borderId="1" xfId="0" applyFont="1" applyFill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5" xfId="0" applyFont="1" applyBorder="1" applyAlignment="1">
      <alignment horizontal="center"/>
    </xf>
    <xf numFmtId="164" fontId="59" fillId="0" borderId="4" xfId="0" applyNumberFormat="1" applyFont="1" applyBorder="1" applyAlignment="1">
      <alignment horizontal="center"/>
    </xf>
    <xf numFmtId="164" fontId="59" fillId="0" borderId="5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5" fillId="7" borderId="9" xfId="0" applyFont="1" applyFill="1" applyBorder="1" applyAlignment="1">
      <alignment horizontal="center" vertical="center"/>
    </xf>
    <xf numFmtId="0" fontId="55" fillId="7" borderId="8" xfId="0" applyFont="1" applyFill="1" applyBorder="1" applyAlignment="1">
      <alignment horizontal="center" vertical="center"/>
    </xf>
    <xf numFmtId="14" fontId="15" fillId="2" borderId="0" xfId="0" applyNumberFormat="1" applyFont="1" applyFill="1" applyAlignment="1">
      <alignment horizontal="right"/>
    </xf>
    <xf numFmtId="0" fontId="15" fillId="2" borderId="15" xfId="0" applyFont="1" applyFill="1" applyBorder="1" applyAlignment="1">
      <alignment horizontal="center"/>
    </xf>
    <xf numFmtId="14" fontId="15" fillId="2" borderId="0" xfId="0" applyNumberFormat="1" applyFont="1" applyFill="1" applyAlignment="1">
      <alignment horizontal="center"/>
    </xf>
    <xf numFmtId="14" fontId="15" fillId="2" borderId="1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58" fillId="2" borderId="1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43" fontId="44" fillId="2" borderId="0" xfId="1" applyFont="1" applyFill="1" applyBorder="1" applyAlignment="1">
      <alignment horizontal="center"/>
    </xf>
    <xf numFmtId="49" fontId="8" fillId="2" borderId="0" xfId="1" applyNumberFormat="1" applyFont="1" applyFill="1" applyBorder="1" applyAlignment="1">
      <alignment horizontal="center" vertical="top"/>
    </xf>
    <xf numFmtId="49" fontId="20" fillId="2" borderId="0" xfId="0" applyNumberFormat="1" applyFont="1" applyFill="1" applyAlignment="1">
      <alignment horizontal="center"/>
    </xf>
    <xf numFmtId="14" fontId="54" fillId="2" borderId="4" xfId="1" applyNumberFormat="1" applyFont="1" applyFill="1" applyBorder="1" applyAlignment="1">
      <alignment horizontal="right" wrapText="1"/>
    </xf>
    <xf numFmtId="14" fontId="54" fillId="2" borderId="14" xfId="1" applyNumberFormat="1" applyFont="1" applyFill="1" applyBorder="1" applyAlignment="1">
      <alignment horizontal="right" wrapText="1"/>
    </xf>
    <xf numFmtId="14" fontId="54" fillId="2" borderId="5" xfId="1" applyNumberFormat="1" applyFont="1" applyFill="1" applyBorder="1" applyAlignment="1">
      <alignment horizontal="right" wrapText="1"/>
    </xf>
    <xf numFmtId="43" fontId="50" fillId="2" borderId="13" xfId="5" applyFont="1" applyFill="1" applyBorder="1" applyAlignment="1">
      <alignment horizontal="center" vertical="center" wrapText="1"/>
    </xf>
    <xf numFmtId="43" fontId="50" fillId="2" borderId="21" xfId="5" applyFont="1" applyFill="1" applyBorder="1" applyAlignment="1">
      <alignment horizontal="center" vertical="center" wrapText="1"/>
    </xf>
    <xf numFmtId="43" fontId="50" fillId="2" borderId="3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44" fillId="3" borderId="9" xfId="0" applyFont="1" applyFill="1" applyBorder="1" applyAlignment="1">
      <alignment horizontal="center"/>
    </xf>
    <xf numFmtId="0" fontId="44" fillId="3" borderId="8" xfId="0" applyFont="1" applyFill="1" applyBorder="1" applyAlignment="1">
      <alignment horizontal="center"/>
    </xf>
    <xf numFmtId="43" fontId="44" fillId="3" borderId="8" xfId="0" applyNumberFormat="1" applyFont="1" applyFill="1" applyBorder="1" applyAlignment="1">
      <alignment horizontal="left"/>
    </xf>
    <xf numFmtId="43" fontId="44" fillId="3" borderId="7" xfId="0" applyNumberFormat="1" applyFont="1" applyFill="1" applyBorder="1" applyAlignment="1">
      <alignment horizontal="left"/>
    </xf>
    <xf numFmtId="0" fontId="5" fillId="2" borderId="16" xfId="0" applyFont="1" applyFill="1" applyBorder="1" applyAlignment="1">
      <alignment horizontal="right"/>
    </xf>
    <xf numFmtId="43" fontId="51" fillId="2" borderId="15" xfId="1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35" fillId="2" borderId="0" xfId="0" applyFont="1" applyFill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44" fillId="2" borderId="15" xfId="1" applyFont="1" applyFill="1" applyBorder="1" applyAlignment="1">
      <alignment horizontal="center"/>
    </xf>
    <xf numFmtId="0" fontId="48" fillId="2" borderId="13" xfId="0" applyFont="1" applyFill="1" applyBorder="1" applyAlignment="1">
      <alignment horizontal="center" vertical="center"/>
    </xf>
    <xf numFmtId="0" fontId="48" fillId="2" borderId="21" xfId="0" applyFont="1" applyFill="1" applyBorder="1" applyAlignment="1">
      <alignment horizontal="center" vertical="center"/>
    </xf>
    <xf numFmtId="0" fontId="49" fillId="2" borderId="16" xfId="0" applyFont="1" applyFill="1" applyBorder="1" applyAlignment="1">
      <alignment horizontal="right"/>
    </xf>
    <xf numFmtId="43" fontId="20" fillId="2" borderId="16" xfId="1" applyFont="1" applyFill="1" applyBorder="1" applyAlignment="1">
      <alignment horizontal="right"/>
    </xf>
    <xf numFmtId="14" fontId="16" fillId="2" borderId="0" xfId="0" applyNumberFormat="1" applyFont="1" applyFill="1" applyAlignment="1">
      <alignment horizontal="right"/>
    </xf>
    <xf numFmtId="14" fontId="15" fillId="2" borderId="16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4" fontId="5" fillId="0" borderId="16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center"/>
    </xf>
    <xf numFmtId="39" fontId="7" fillId="0" borderId="2" xfId="5" applyNumberFormat="1" applyFont="1" applyBorder="1" applyAlignment="1">
      <alignment horizontal="right"/>
    </xf>
    <xf numFmtId="39" fontId="7" fillId="0" borderId="3" xfId="5" applyNumberFormat="1" applyFont="1" applyBorder="1" applyAlignment="1">
      <alignment horizontal="right"/>
    </xf>
    <xf numFmtId="39" fontId="7" fillId="0" borderId="2" xfId="5" applyNumberFormat="1" applyFont="1" applyBorder="1" applyAlignment="1">
      <alignment horizontal="right" vertical="top"/>
    </xf>
    <xf numFmtId="39" fontId="7" fillId="0" borderId="3" xfId="5" applyNumberFormat="1" applyFont="1" applyBorder="1" applyAlignment="1">
      <alignment horizontal="right" vertical="top"/>
    </xf>
    <xf numFmtId="0" fontId="9" fillId="0" borderId="27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18" fillId="3" borderId="9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61" fillId="0" borderId="0" xfId="0" applyFont="1"/>
    <xf numFmtId="169" fontId="34" fillId="0" borderId="0" xfId="0" applyNumberFormat="1" applyFont="1"/>
    <xf numFmtId="0" fontId="34" fillId="0" borderId="0" xfId="0" applyFont="1" applyAlignment="1">
      <alignment horizontal="center" readingOrder="1"/>
    </xf>
    <xf numFmtId="0" fontId="34" fillId="0" borderId="0" xfId="0" applyFont="1" applyAlignment="1">
      <alignment wrapText="1"/>
    </xf>
    <xf numFmtId="0" fontId="39" fillId="0" borderId="0" xfId="0" applyFont="1" applyAlignment="1">
      <alignment horizontal="center"/>
    </xf>
    <xf numFmtId="0" fontId="39" fillId="0" borderId="0" xfId="0" applyFont="1"/>
    <xf numFmtId="0" fontId="62" fillId="0" borderId="0" xfId="0" applyFont="1"/>
    <xf numFmtId="169" fontId="63" fillId="0" borderId="0" xfId="0" applyNumberFormat="1" applyFont="1"/>
    <xf numFmtId="0" fontId="34" fillId="0" borderId="33" xfId="0" applyFont="1" applyBorder="1" applyAlignment="1">
      <alignment vertical="center" wrapText="1"/>
    </xf>
    <xf numFmtId="43" fontId="34" fillId="0" borderId="0" xfId="0" applyNumberFormat="1" applyFont="1"/>
    <xf numFmtId="43" fontId="34" fillId="0" borderId="0" xfId="0" applyNumberFormat="1" applyFont="1" applyAlignment="1">
      <alignment horizontal="center" readingOrder="1"/>
    </xf>
    <xf numFmtId="0" fontId="42" fillId="0" borderId="33" xfId="0" applyFont="1" applyBorder="1" applyAlignment="1">
      <alignment wrapText="1"/>
    </xf>
    <xf numFmtId="169" fontId="61" fillId="0" borderId="0" xfId="0" applyNumberFormat="1" applyFont="1"/>
    <xf numFmtId="43" fontId="34" fillId="0" borderId="0" xfId="1" applyFont="1"/>
    <xf numFmtId="169" fontId="0" fillId="0" borderId="0" xfId="0" applyNumberFormat="1"/>
    <xf numFmtId="169" fontId="64" fillId="8" borderId="0" xfId="1" applyNumberFormat="1" applyFont="1" applyFill="1" applyBorder="1" applyAlignment="1">
      <alignment horizontal="center" readingOrder="1"/>
    </xf>
    <xf numFmtId="169" fontId="64" fillId="8" borderId="34" xfId="1" applyNumberFormat="1" applyFont="1" applyFill="1" applyBorder="1" applyAlignment="1">
      <alignment horizontal="center" readingOrder="1"/>
    </xf>
    <xf numFmtId="0" fontId="36" fillId="8" borderId="34" xfId="0" applyFont="1" applyFill="1" applyBorder="1" applyAlignment="1">
      <alignment vertical="center" wrapText="1"/>
    </xf>
    <xf numFmtId="169" fontId="34" fillId="0" borderId="0" xfId="1" applyNumberFormat="1" applyFont="1"/>
    <xf numFmtId="169" fontId="42" fillId="0" borderId="0" xfId="1" applyNumberFormat="1" applyFont="1" applyBorder="1"/>
    <xf numFmtId="169" fontId="34" fillId="0" borderId="0" xfId="1" applyNumberFormat="1" applyFont="1" applyAlignment="1">
      <alignment horizontal="center" readingOrder="1"/>
    </xf>
    <xf numFmtId="0" fontId="34" fillId="0" borderId="0" xfId="0" applyFont="1" applyAlignment="1">
      <alignment horizontal="left" wrapText="1"/>
    </xf>
    <xf numFmtId="169" fontId="42" fillId="0" borderId="0" xfId="1" applyNumberFormat="1" applyFont="1" applyAlignment="1">
      <alignment horizontal="center" readingOrder="1"/>
    </xf>
    <xf numFmtId="0" fontId="42" fillId="0" borderId="0" xfId="0" applyFont="1" applyAlignment="1">
      <alignment horizontal="left" wrapText="1"/>
    </xf>
    <xf numFmtId="169" fontId="34" fillId="0" borderId="0" xfId="1" applyNumberFormat="1" applyFont="1" applyBorder="1"/>
    <xf numFmtId="169" fontId="34" fillId="0" borderId="0" xfId="1" applyNumberFormat="1" applyFont="1" applyBorder="1" applyAlignment="1">
      <alignment horizontal="center" readingOrder="1"/>
    </xf>
    <xf numFmtId="169" fontId="42" fillId="0" borderId="0" xfId="1" applyNumberFormat="1" applyFont="1" applyBorder="1" applyAlignment="1">
      <alignment horizontal="center" readingOrder="1"/>
    </xf>
    <xf numFmtId="169" fontId="34" fillId="0" borderId="0" xfId="0" applyNumberFormat="1" applyFont="1" applyAlignment="1">
      <alignment horizontal="center" readingOrder="1"/>
    </xf>
    <xf numFmtId="0" fontId="42" fillId="0" borderId="35" xfId="0" applyFont="1" applyBorder="1" applyAlignment="1">
      <alignment horizontal="left" wrapText="1"/>
    </xf>
    <xf numFmtId="169" fontId="34" fillId="0" borderId="0" xfId="1" applyNumberFormat="1" applyFont="1" applyFill="1" applyBorder="1" applyAlignment="1">
      <alignment horizontal="left" vertical="center" wrapText="1"/>
    </xf>
    <xf numFmtId="169" fontId="34" fillId="0" borderId="0" xfId="1" applyNumberFormat="1" applyFont="1" applyBorder="1" applyAlignment="1">
      <alignment horizontal="left" vertical="center"/>
    </xf>
    <xf numFmtId="169" fontId="42" fillId="0" borderId="0" xfId="0" applyNumberFormat="1" applyFont="1"/>
    <xf numFmtId="169" fontId="42" fillId="0" borderId="0" xfId="0" applyNumberFormat="1" applyFont="1" applyAlignment="1">
      <alignment horizontal="center" readingOrder="1"/>
    </xf>
    <xf numFmtId="169" fontId="34" fillId="0" borderId="0" xfId="1" applyNumberFormat="1" applyFont="1" applyBorder="1" applyAlignment="1">
      <alignment horizontal="center" vertical="center"/>
    </xf>
    <xf numFmtId="43" fontId="34" fillId="0" borderId="0" xfId="1" applyFont="1" applyBorder="1"/>
    <xf numFmtId="43" fontId="42" fillId="0" borderId="0" xfId="1" applyFont="1" applyBorder="1"/>
    <xf numFmtId="170" fontId="60" fillId="0" borderId="0" xfId="0" applyNumberFormat="1" applyFont="1"/>
    <xf numFmtId="170" fontId="42" fillId="0" borderId="0" xfId="0" applyNumberFormat="1" applyFont="1"/>
    <xf numFmtId="170" fontId="42" fillId="0" borderId="0" xfId="0" applyNumberFormat="1" applyFont="1" applyAlignment="1">
      <alignment horizontal="center" readingOrder="1"/>
    </xf>
    <xf numFmtId="0" fontId="65" fillId="9" borderId="0" xfId="0" applyFont="1" applyFill="1" applyAlignment="1">
      <alignment horizontal="center"/>
    </xf>
    <xf numFmtId="0" fontId="65" fillId="9" borderId="36" xfId="0" applyFont="1" applyFill="1" applyBorder="1" applyAlignment="1">
      <alignment horizontal="center"/>
    </xf>
    <xf numFmtId="0" fontId="64" fillId="9" borderId="37" xfId="0" applyFont="1" applyFill="1" applyBorder="1" applyAlignment="1">
      <alignment horizontal="center"/>
    </xf>
    <xf numFmtId="0" fontId="64" fillId="9" borderId="36" xfId="0" applyFont="1" applyFill="1" applyBorder="1" applyAlignment="1">
      <alignment horizontal="center"/>
    </xf>
    <xf numFmtId="169" fontId="64" fillId="9" borderId="37" xfId="0" applyNumberFormat="1" applyFont="1" applyFill="1" applyBorder="1" applyAlignment="1">
      <alignment horizontal="center"/>
    </xf>
    <xf numFmtId="43" fontId="64" fillId="10" borderId="38" xfId="1" applyFont="1" applyFill="1" applyBorder="1" applyAlignment="1">
      <alignment horizontal="center" vertical="center" wrapText="1"/>
    </xf>
    <xf numFmtId="43" fontId="64" fillId="10" borderId="38" xfId="1" applyFont="1" applyFill="1" applyBorder="1" applyAlignment="1">
      <alignment horizontal="center" vertical="center" wrapText="1" readingOrder="1"/>
    </xf>
    <xf numFmtId="0" fontId="64" fillId="10" borderId="39" xfId="0" applyFont="1" applyFill="1" applyBorder="1" applyAlignment="1">
      <alignment horizontal="center" vertical="center" wrapText="1"/>
    </xf>
    <xf numFmtId="0" fontId="65" fillId="9" borderId="0" xfId="0" applyFont="1" applyFill="1" applyAlignment="1">
      <alignment horizontal="center" vertical="center"/>
    </xf>
    <xf numFmtId="0" fontId="65" fillId="9" borderId="40" xfId="0" applyFont="1" applyFill="1" applyBorder="1" applyAlignment="1">
      <alignment horizontal="center" vertical="center"/>
    </xf>
    <xf numFmtId="0" fontId="65" fillId="9" borderId="41" xfId="0" applyFont="1" applyFill="1" applyBorder="1" applyAlignment="1">
      <alignment horizontal="center" vertical="center"/>
    </xf>
    <xf numFmtId="0" fontId="65" fillId="9" borderId="42" xfId="0" applyFont="1" applyFill="1" applyBorder="1" applyAlignment="1">
      <alignment horizontal="center" vertical="center"/>
    </xf>
    <xf numFmtId="43" fontId="64" fillId="10" borderId="39" xfId="1" applyFont="1" applyFill="1" applyBorder="1" applyAlignment="1">
      <alignment horizontal="center" vertical="center" wrapText="1"/>
    </xf>
    <xf numFmtId="43" fontId="64" fillId="10" borderId="39" xfId="1" applyFont="1" applyFill="1" applyBorder="1" applyAlignment="1">
      <alignment horizontal="center" vertical="center" wrapText="1" readingOrder="1"/>
    </xf>
    <xf numFmtId="0" fontId="66" fillId="0" borderId="0" xfId="0" applyFont="1" applyAlignment="1">
      <alignment horizontal="center" vertical="top" wrapText="1" readingOrder="1"/>
    </xf>
    <xf numFmtId="0" fontId="66" fillId="0" borderId="0" xfId="0" applyFont="1" applyAlignment="1">
      <alignment horizontal="center" vertical="top" wrapText="1" readingOrder="1"/>
    </xf>
    <xf numFmtId="0" fontId="66" fillId="0" borderId="43" xfId="0" applyFont="1" applyBorder="1" applyAlignment="1">
      <alignment horizontal="center" vertical="top" wrapText="1" readingOrder="1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 wrapText="1" readingOrder="1"/>
    </xf>
    <xf numFmtId="0" fontId="66" fillId="0" borderId="0" xfId="0" applyFont="1" applyAlignment="1">
      <alignment horizontal="center" vertical="center" wrapText="1" readingOrder="1"/>
    </xf>
    <xf numFmtId="0" fontId="66" fillId="0" borderId="43" xfId="0" applyFont="1" applyBorder="1" applyAlignment="1">
      <alignment horizontal="center" vertical="center" wrapText="1" readingOrder="1"/>
    </xf>
  </cellXfs>
  <cellStyles count="45">
    <cellStyle name="Comma 2" xfId="15" xr:uid="{00000000-0005-0000-0000-000000000000}"/>
    <cellStyle name="Millares" xfId="1" builtinId="3"/>
    <cellStyle name="Millares 2" xfId="2" xr:uid="{00000000-0005-0000-0000-000002000000}"/>
    <cellStyle name="Millares 3" xfId="5" xr:uid="{00000000-0005-0000-0000-000003000000}"/>
    <cellStyle name="Millares 4" xfId="4" xr:uid="{00000000-0005-0000-0000-000004000000}"/>
    <cellStyle name="Moneda 2" xfId="7" xr:uid="{00000000-0005-0000-0000-000005000000}"/>
    <cellStyle name="Moneda 3" xfId="6" xr:uid="{00000000-0005-0000-0000-000006000000}"/>
    <cellStyle name="Normal" xfId="0" builtinId="0"/>
    <cellStyle name="Normal 10" xfId="3" xr:uid="{00000000-0005-0000-0000-000008000000}"/>
    <cellStyle name="Normal 11" xfId="43" xr:uid="{00000000-0005-0000-0000-000009000000}"/>
    <cellStyle name="Normal 2" xfId="8" xr:uid="{00000000-0005-0000-0000-00000A000000}"/>
    <cellStyle name="Normal 2 2" xfId="44" xr:uid="{00000000-0005-0000-0000-00000B000000}"/>
    <cellStyle name="Normal 3" xfId="9" xr:uid="{00000000-0005-0000-0000-00000C000000}"/>
    <cellStyle name="Normal 3 2" xfId="10" xr:uid="{00000000-0005-0000-0000-00000D000000}"/>
    <cellStyle name="Normal 4" xfId="11" xr:uid="{00000000-0005-0000-0000-00000E000000}"/>
    <cellStyle name="Normal 5" xfId="12" xr:uid="{00000000-0005-0000-0000-00000F000000}"/>
    <cellStyle name="Normal 6" xfId="13" xr:uid="{00000000-0005-0000-0000-000010000000}"/>
    <cellStyle name="Normal 7" xfId="14" xr:uid="{00000000-0005-0000-0000-000011000000}"/>
    <cellStyle name="Normal 8" xfId="16" xr:uid="{00000000-0005-0000-0000-000012000000}"/>
    <cellStyle name="Normal 9" xfId="42" xr:uid="{00000000-0005-0000-0000-000013000000}"/>
    <cellStyle name="S0" xfId="17" xr:uid="{00000000-0005-0000-0000-000014000000}"/>
    <cellStyle name="S1" xfId="18" xr:uid="{00000000-0005-0000-0000-000015000000}"/>
    <cellStyle name="S10" xfId="19" xr:uid="{00000000-0005-0000-0000-000016000000}"/>
    <cellStyle name="S11" xfId="20" xr:uid="{00000000-0005-0000-0000-000017000000}"/>
    <cellStyle name="S12" xfId="21" xr:uid="{00000000-0005-0000-0000-000018000000}"/>
    <cellStyle name="S13" xfId="22" xr:uid="{00000000-0005-0000-0000-000019000000}"/>
    <cellStyle name="S14" xfId="23" xr:uid="{00000000-0005-0000-0000-00001A000000}"/>
    <cellStyle name="S15" xfId="24" xr:uid="{00000000-0005-0000-0000-00001B000000}"/>
    <cellStyle name="S16" xfId="25" xr:uid="{00000000-0005-0000-0000-00001C000000}"/>
    <cellStyle name="S17" xfId="26" xr:uid="{00000000-0005-0000-0000-00001D000000}"/>
    <cellStyle name="S18" xfId="27" xr:uid="{00000000-0005-0000-0000-00001E000000}"/>
    <cellStyle name="S19" xfId="28" xr:uid="{00000000-0005-0000-0000-00001F000000}"/>
    <cellStyle name="S2" xfId="29" xr:uid="{00000000-0005-0000-0000-000020000000}"/>
    <cellStyle name="S20" xfId="30" xr:uid="{00000000-0005-0000-0000-000021000000}"/>
    <cellStyle name="S21" xfId="31" xr:uid="{00000000-0005-0000-0000-000022000000}"/>
    <cellStyle name="S22" xfId="32" xr:uid="{00000000-0005-0000-0000-000023000000}"/>
    <cellStyle name="S23" xfId="33" xr:uid="{00000000-0005-0000-0000-000024000000}"/>
    <cellStyle name="S24" xfId="34" xr:uid="{00000000-0005-0000-0000-000025000000}"/>
    <cellStyle name="S3" xfId="35" xr:uid="{00000000-0005-0000-0000-000026000000}"/>
    <cellStyle name="S4" xfId="36" xr:uid="{00000000-0005-0000-0000-000027000000}"/>
    <cellStyle name="S5" xfId="37" xr:uid="{00000000-0005-0000-0000-000028000000}"/>
    <cellStyle name="S6" xfId="38" xr:uid="{00000000-0005-0000-0000-000029000000}"/>
    <cellStyle name="S7" xfId="39" xr:uid="{00000000-0005-0000-0000-00002A000000}"/>
    <cellStyle name="S8" xfId="40" xr:uid="{00000000-0005-0000-0000-00002B000000}"/>
    <cellStyle name="S9" xfId="4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171450</xdr:rowOff>
    </xdr:from>
    <xdr:to>
      <xdr:col>2</xdr:col>
      <xdr:colOff>428624</xdr:colOff>
      <xdr:row>8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6" y="361950"/>
          <a:ext cx="1695449" cy="1219200"/>
        </a:xfrm>
        <a:prstGeom prst="rect">
          <a:avLst/>
        </a:prstGeom>
      </xdr:spPr>
    </xdr:pic>
    <xdr:clientData/>
  </xdr:twoCellAnchor>
  <xdr:twoCellAnchor>
    <xdr:from>
      <xdr:col>1</xdr:col>
      <xdr:colOff>174626</xdr:colOff>
      <xdr:row>523</xdr:row>
      <xdr:rowOff>27213</xdr:rowOff>
    </xdr:from>
    <xdr:to>
      <xdr:col>5</xdr:col>
      <xdr:colOff>746125</xdr:colOff>
      <xdr:row>531</xdr:row>
      <xdr:rowOff>54429</xdr:rowOff>
    </xdr:to>
    <xdr:sp macro="" textlink="">
      <xdr:nvSpPr>
        <xdr:cNvPr id="9" name="1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58876" y="102103463"/>
          <a:ext cx="10683874" cy="1551216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2000" b="1" i="1">
              <a:solidFill>
                <a:sysClr val="windowText" lastClr="000000"/>
              </a:solidFill>
              <a:latin typeface="+mn-lt"/>
            </a:rPr>
            <a:t>Autoridad</a:t>
          </a:r>
          <a:r>
            <a:rPr lang="es-DO" sz="2000" b="1" i="1" baseline="0">
              <a:solidFill>
                <a:sysClr val="windowText" lastClr="000000"/>
              </a:solidFill>
              <a:latin typeface="+mn-lt"/>
            </a:rPr>
            <a:t> Portuaria Dominicana </a:t>
          </a:r>
        </a:p>
        <a:p>
          <a:pPr algn="ctr"/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Relacion de Egresos 31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Agosto</a:t>
          </a:r>
          <a:r>
            <a:rPr lang="es-MX" sz="2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2025</a:t>
          </a:r>
          <a:endParaRPr lang="es-DO" sz="2000" b="1" i="1" baseline="0">
            <a:solidFill>
              <a:schemeClr val="tx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932090</xdr:colOff>
      <xdr:row>524</xdr:row>
      <xdr:rowOff>136073</xdr:rowOff>
    </xdr:from>
    <xdr:to>
      <xdr:col>2</xdr:col>
      <xdr:colOff>1008064</xdr:colOff>
      <xdr:row>529</xdr:row>
      <xdr:rowOff>77675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6340" y="102402823"/>
          <a:ext cx="1441224" cy="894102"/>
        </a:xfrm>
        <a:prstGeom prst="rect">
          <a:avLst/>
        </a:prstGeom>
      </xdr:spPr>
    </xdr:pic>
    <xdr:clientData/>
  </xdr:twoCellAnchor>
  <xdr:twoCellAnchor editAs="oneCell">
    <xdr:from>
      <xdr:col>1</xdr:col>
      <xdr:colOff>594177</xdr:colOff>
      <xdr:row>570</xdr:row>
      <xdr:rowOff>43090</xdr:rowOff>
    </xdr:from>
    <xdr:to>
      <xdr:col>2</xdr:col>
      <xdr:colOff>1342001</xdr:colOff>
      <xdr:row>582</xdr:row>
      <xdr:rowOff>91420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927" y="111168090"/>
          <a:ext cx="2113074" cy="2334330"/>
        </a:xfrm>
        <a:prstGeom prst="rect">
          <a:avLst/>
        </a:prstGeom>
      </xdr:spPr>
    </xdr:pic>
    <xdr:clientData/>
  </xdr:twoCellAnchor>
  <xdr:twoCellAnchor>
    <xdr:from>
      <xdr:col>2</xdr:col>
      <xdr:colOff>2989038</xdr:colOff>
      <xdr:row>570</xdr:row>
      <xdr:rowOff>83909</xdr:rowOff>
    </xdr:from>
    <xdr:to>
      <xdr:col>5</xdr:col>
      <xdr:colOff>120335</xdr:colOff>
      <xdr:row>582</xdr:row>
      <xdr:rowOff>103491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5529038" y="111240659"/>
          <a:ext cx="5878422" cy="2305582"/>
          <a:chOff x="0" y="0"/>
          <a:chExt cx="3032125" cy="139065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15" name="Imagen 14" descr="Imagen que contiene Círculo&#10;&#10;Descripción generada automáticamente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574675</xdr:colOff>
      <xdr:row>0</xdr:row>
      <xdr:rowOff>107950</xdr:rowOff>
    </xdr:from>
    <xdr:to>
      <xdr:col>6</xdr:col>
      <xdr:colOff>50801</xdr:colOff>
      <xdr:row>9</xdr:row>
      <xdr:rowOff>146050</xdr:rowOff>
    </xdr:to>
    <xdr:sp macro="" textlink="">
      <xdr:nvSpPr>
        <xdr:cNvPr id="20" name="1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74675" y="107950"/>
          <a:ext cx="12080876" cy="18002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DOLAR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NO.010-238720-6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Relación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31 de agosto  2025 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76201</xdr:colOff>
      <xdr:row>2</xdr:row>
      <xdr:rowOff>0</xdr:rowOff>
    </xdr:from>
    <xdr:to>
      <xdr:col>2</xdr:col>
      <xdr:colOff>409575</xdr:colOff>
      <xdr:row>8</xdr:row>
      <xdr:rowOff>76200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6" y="571500"/>
          <a:ext cx="1695449" cy="1219200"/>
        </a:xfrm>
        <a:prstGeom prst="rect">
          <a:avLst/>
        </a:prstGeom>
      </xdr:spPr>
    </xdr:pic>
    <xdr:clientData/>
  </xdr:twoCellAnchor>
  <xdr:twoCellAnchor>
    <xdr:from>
      <xdr:col>0</xdr:col>
      <xdr:colOff>930275</xdr:colOff>
      <xdr:row>71</xdr:row>
      <xdr:rowOff>142874</xdr:rowOff>
    </xdr:from>
    <xdr:to>
      <xdr:col>4</xdr:col>
      <xdr:colOff>2089150</xdr:colOff>
      <xdr:row>80</xdr:row>
      <xdr:rowOff>228600</xdr:rowOff>
    </xdr:to>
    <xdr:sp macro="" textlink="">
      <xdr:nvSpPr>
        <xdr:cNvPr id="22" name="1 Rectángulo redondead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30275" y="12715874"/>
          <a:ext cx="9937750" cy="180022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CUENTA NOMINA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NO.010-500126-0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Al 31 de agosto  2025 </a:t>
          </a:r>
        </a:p>
        <a:p>
          <a:pPr algn="ctr"/>
          <a:r>
            <a:rPr lang="es-DO" sz="1100" b="1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RD$</a:t>
          </a:r>
          <a:r>
            <a:rPr kumimoji="0" lang="es-DO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1104900</xdr:colOff>
      <xdr:row>73</xdr:row>
      <xdr:rowOff>15874</xdr:rowOff>
    </xdr:from>
    <xdr:to>
      <xdr:col>2</xdr:col>
      <xdr:colOff>1120774</xdr:colOff>
      <xdr:row>79</xdr:row>
      <xdr:rowOff>82549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0" y="12969874"/>
          <a:ext cx="1381124" cy="1209675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373</xdr:row>
      <xdr:rowOff>0</xdr:rowOff>
    </xdr:from>
    <xdr:to>
      <xdr:col>4</xdr:col>
      <xdr:colOff>2254250</xdr:colOff>
      <xdr:row>382</xdr:row>
      <xdr:rowOff>133351</xdr:rowOff>
    </xdr:to>
    <xdr:sp macro="" textlink="">
      <xdr:nvSpPr>
        <xdr:cNvPr id="25" name="1 Rectángulo redondead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58875" y="71135875"/>
          <a:ext cx="9874250" cy="1847851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Operaciones 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31 de agosto 2025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873125</xdr:colOff>
      <xdr:row>374</xdr:row>
      <xdr:rowOff>95250</xdr:rowOff>
    </xdr:from>
    <xdr:to>
      <xdr:col>2</xdr:col>
      <xdr:colOff>889000</xdr:colOff>
      <xdr:row>380</xdr:row>
      <xdr:rowOff>161925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71421625"/>
          <a:ext cx="1381125" cy="1209675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470</xdr:row>
      <xdr:rowOff>1</xdr:rowOff>
    </xdr:from>
    <xdr:to>
      <xdr:col>5</xdr:col>
      <xdr:colOff>85726</xdr:colOff>
      <xdr:row>478</xdr:row>
      <xdr:rowOff>123826</xdr:rowOff>
    </xdr:to>
    <xdr:sp macro="" textlink="">
      <xdr:nvSpPr>
        <xdr:cNvPr id="27" name="1 Rectángulo redondead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09600" y="381001"/>
          <a:ext cx="6238876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agosto  2025 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76201</xdr:colOff>
      <xdr:row>471</xdr:row>
      <xdr:rowOff>0</xdr:rowOff>
    </xdr:from>
    <xdr:to>
      <xdr:col>2</xdr:col>
      <xdr:colOff>371475</xdr:colOff>
      <xdr:row>477</xdr:row>
      <xdr:rowOff>76200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6" y="571500"/>
          <a:ext cx="1657349" cy="121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459442</xdr:colOff>
      <xdr:row>81</xdr:row>
      <xdr:rowOff>114299</xdr:rowOff>
    </xdr:from>
    <xdr:to>
      <xdr:col>11</xdr:col>
      <xdr:colOff>137871</xdr:colOff>
      <xdr:row>82</xdr:row>
      <xdr:rowOff>785547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0E1339-FAB5-4B9F-BB6A-D9F3B1449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442" y="15544799"/>
          <a:ext cx="1964429" cy="271198"/>
        </a:xfrm>
        <a:prstGeom prst="rect">
          <a:avLst/>
        </a:prstGeom>
      </xdr:spPr>
    </xdr:pic>
    <xdr:clientData/>
  </xdr:twoCellAnchor>
  <xdr:twoCellAnchor>
    <xdr:from>
      <xdr:col>10</xdr:col>
      <xdr:colOff>862853</xdr:colOff>
      <xdr:row>81</xdr:row>
      <xdr:rowOff>282388</xdr:rowOff>
    </xdr:from>
    <xdr:to>
      <xdr:col>12</xdr:col>
      <xdr:colOff>363560</xdr:colOff>
      <xdr:row>82</xdr:row>
      <xdr:rowOff>918760</xdr:rowOff>
    </xdr:to>
    <xdr:pic>
      <xdr:nvPicPr>
        <xdr:cNvPr id="3" name="Imagen 2" descr="Imagen que contiene Círculo&#10;&#10;Descripción generada automáticamente">
          <a:extLst>
            <a:ext uri="{FF2B5EF4-FFF2-40B4-BE49-F238E27FC236}">
              <a16:creationId xmlns:a16="http://schemas.microsoft.com/office/drawing/2014/main" id="{F2478E4C-B76B-4E85-926F-C335B117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8078" y="15617638"/>
          <a:ext cx="1129482" cy="1982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1075765</xdr:colOff>
      <xdr:row>81</xdr:row>
      <xdr:rowOff>44823</xdr:rowOff>
    </xdr:from>
    <xdr:ext cx="4339297" cy="1862418"/>
    <xdr:pic>
      <xdr:nvPicPr>
        <xdr:cNvPr id="4" name="Imagen 3">
          <a:extLst>
            <a:ext uri="{FF2B5EF4-FFF2-40B4-BE49-F238E27FC236}">
              <a16:creationId xmlns:a16="http://schemas.microsoft.com/office/drawing/2014/main" id="{072B2E5D-BB64-499D-98F6-68585B223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7440" y="15475323"/>
          <a:ext cx="4339297" cy="1862418"/>
        </a:xfrm>
        <a:prstGeom prst="rect">
          <a:avLst/>
        </a:prstGeom>
      </xdr:spPr>
    </xdr:pic>
    <xdr:clientData/>
  </xdr:oneCellAnchor>
  <xdr:oneCellAnchor>
    <xdr:from>
      <xdr:col>2</xdr:col>
      <xdr:colOff>1053353</xdr:colOff>
      <xdr:row>0</xdr:row>
      <xdr:rowOff>112059</xdr:rowOff>
    </xdr:from>
    <xdr:ext cx="2709861" cy="1301666"/>
    <xdr:pic>
      <xdr:nvPicPr>
        <xdr:cNvPr id="5" name="3 Imagen">
          <a:extLst>
            <a:ext uri="{FF2B5EF4-FFF2-40B4-BE49-F238E27FC236}">
              <a16:creationId xmlns:a16="http://schemas.microsoft.com/office/drawing/2014/main" id="{7B64AD49-142E-4C7B-8CBF-72D3AFB3BD4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078" y="112059"/>
          <a:ext cx="2709861" cy="130166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246530</xdr:colOff>
      <xdr:row>0</xdr:row>
      <xdr:rowOff>280147</xdr:rowOff>
    </xdr:from>
    <xdr:ext cx="1489218" cy="1089322"/>
    <xdr:pic>
      <xdr:nvPicPr>
        <xdr:cNvPr id="6" name="4 Imagen">
          <a:extLst>
            <a:ext uri="{FF2B5EF4-FFF2-40B4-BE49-F238E27FC236}">
              <a16:creationId xmlns:a16="http://schemas.microsoft.com/office/drawing/2014/main" id="{2ED01FC6-2E71-4914-B6F5-9BD673B808DB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0914530" y="194422"/>
          <a:ext cx="1489218" cy="10893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070103/Downloads/Cheques%20emitidos%20agosto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1">
          <cell r="H21" t="str">
            <v>267159</v>
          </cell>
          <cell r="M21" t="str">
            <v>8/1/2025</v>
          </cell>
        </row>
        <row r="22">
          <cell r="H22" t="str">
            <v>267160</v>
          </cell>
          <cell r="M22" t="str">
            <v>8/1/2025</v>
          </cell>
          <cell r="R22" t="str">
            <v>EMELY FLORES TEJADA</v>
          </cell>
        </row>
        <row r="23">
          <cell r="H23" t="str">
            <v>267161</v>
          </cell>
          <cell r="M23" t="str">
            <v>8/1/2025</v>
          </cell>
          <cell r="R23" t="str">
            <v>OLGA MARGARITA EVANGELISTA DE EVANGELISTA</v>
          </cell>
        </row>
        <row r="24">
          <cell r="H24" t="str">
            <v>267162</v>
          </cell>
          <cell r="M24" t="str">
            <v>8/5/2025</v>
          </cell>
          <cell r="R24" t="str">
            <v>RONALD JOSE VERAS MATOS</v>
          </cell>
        </row>
        <row r="25">
          <cell r="H25" t="str">
            <v>267163</v>
          </cell>
          <cell r="M25" t="str">
            <v>8/5/2025</v>
          </cell>
          <cell r="R25" t="str">
            <v>MAYRA CAIRO LEBRON</v>
          </cell>
        </row>
        <row r="26">
          <cell r="H26" t="str">
            <v>267164</v>
          </cell>
          <cell r="M26" t="str">
            <v>8/5/2025</v>
          </cell>
          <cell r="R26" t="str">
            <v>ANA IRIS MATEO ALMONTE</v>
          </cell>
        </row>
        <row r="27">
          <cell r="H27" t="str">
            <v>267165</v>
          </cell>
          <cell r="M27" t="str">
            <v>8/7/2025</v>
          </cell>
          <cell r="R27" t="str">
            <v>NIVAL NUÑEZ PAREDES</v>
          </cell>
        </row>
        <row r="28">
          <cell r="H28" t="str">
            <v>267166</v>
          </cell>
          <cell r="M28" t="str">
            <v>8/7/2025</v>
          </cell>
          <cell r="R28" t="str">
            <v>INSTITUTO DE AUXILIOS Y VIVIENDA (INAVI)</v>
          </cell>
        </row>
        <row r="29">
          <cell r="H29" t="str">
            <v>267167</v>
          </cell>
          <cell r="M29" t="str">
            <v>8/7/2025</v>
          </cell>
          <cell r="R29" t="str">
            <v>SIND. NAC. TRABAJADORES Y EMPLEADOS DE APORDOM</v>
          </cell>
        </row>
        <row r="30">
          <cell r="H30" t="str">
            <v>267168</v>
          </cell>
          <cell r="M30" t="str">
            <v>8/7/2025</v>
          </cell>
          <cell r="R30" t="str">
            <v>IGNEYRIS VALDEZ SANCHEZ</v>
          </cell>
        </row>
        <row r="31">
          <cell r="H31" t="str">
            <v>267169</v>
          </cell>
          <cell r="M31" t="str">
            <v>8/7/2025</v>
          </cell>
          <cell r="R31" t="str">
            <v>YOKASTY JEREZ DE VASQUEZ</v>
          </cell>
        </row>
        <row r="32">
          <cell r="H32" t="str">
            <v>267170</v>
          </cell>
          <cell r="M32" t="str">
            <v>8/7/2025</v>
          </cell>
          <cell r="R32" t="str">
            <v>RAFAELA ALTAGRACIA BERNAR BELLIARD</v>
          </cell>
        </row>
        <row r="33">
          <cell r="H33" t="str">
            <v>267171</v>
          </cell>
          <cell r="M33" t="str">
            <v>8/7/2025</v>
          </cell>
          <cell r="R33" t="str">
            <v>CAROLAY CARABALLO AMPARO</v>
          </cell>
        </row>
        <row r="34">
          <cell r="H34" t="str">
            <v>267172</v>
          </cell>
          <cell r="M34" t="str">
            <v>8/13/2025</v>
          </cell>
          <cell r="R34" t="str">
            <v>LIGA DE BEISBOL AFICIONADO LA JAVILLA</v>
          </cell>
        </row>
        <row r="35">
          <cell r="H35" t="str">
            <v>267173</v>
          </cell>
          <cell r="M35" t="str">
            <v>8/13/2025</v>
          </cell>
          <cell r="R35" t="str">
            <v>JOSE ALBERTO ESCOTO CRUZ</v>
          </cell>
        </row>
        <row r="36">
          <cell r="H36" t="str">
            <v>267174</v>
          </cell>
          <cell r="M36" t="str">
            <v>8/13/2025</v>
          </cell>
          <cell r="R36" t="str">
            <v>ANDRES ANIBAL FELIPE VIZCAINO</v>
          </cell>
        </row>
        <row r="37">
          <cell r="H37" t="str">
            <v>267175</v>
          </cell>
          <cell r="M37" t="str">
            <v>8/14/2025</v>
          </cell>
          <cell r="R37" t="str">
            <v>MICHEL ARBELT DIAZ MARTINEZ</v>
          </cell>
        </row>
        <row r="38">
          <cell r="H38" t="str">
            <v>267176</v>
          </cell>
          <cell r="M38" t="str">
            <v>8/20/2025</v>
          </cell>
          <cell r="R38" t="str">
            <v>GISELLE COLLADO MARTE</v>
          </cell>
        </row>
        <row r="39">
          <cell r="H39" t="str">
            <v>267177</v>
          </cell>
          <cell r="M39" t="str">
            <v>8/20/2025</v>
          </cell>
          <cell r="R39" t="str">
            <v>CESAR OSVALDO VARGAS MARTINEZ</v>
          </cell>
        </row>
        <row r="40">
          <cell r="H40" t="str">
            <v>267178</v>
          </cell>
          <cell r="M40" t="str">
            <v>8/20/2025</v>
          </cell>
          <cell r="R40" t="str">
            <v>OSCAR IVAN ROSSO FAMILIA</v>
          </cell>
        </row>
        <row r="41">
          <cell r="H41" t="str">
            <v>267179</v>
          </cell>
          <cell r="M41" t="str">
            <v>8/20/2025</v>
          </cell>
          <cell r="R41" t="str">
            <v>ANGELA GODET ROMERO</v>
          </cell>
        </row>
        <row r="42">
          <cell r="H42" t="str">
            <v>267180</v>
          </cell>
          <cell r="M42" t="str">
            <v>8/20/2025</v>
          </cell>
          <cell r="R42" t="str">
            <v>ANGELA CELENIA ROJAS BERROA</v>
          </cell>
        </row>
        <row r="43">
          <cell r="H43" t="str">
            <v>267181</v>
          </cell>
          <cell r="M43" t="str">
            <v>8/20/2025</v>
          </cell>
          <cell r="R43" t="str">
            <v>SANDRO CUEVAS AQUINO</v>
          </cell>
        </row>
        <row r="44">
          <cell r="H44" t="str">
            <v>267182</v>
          </cell>
          <cell r="M44" t="str">
            <v>8/20/2025</v>
          </cell>
          <cell r="R44" t="str">
            <v>JULIO ARSENIO FIGUEROA TORIBIO</v>
          </cell>
        </row>
        <row r="45">
          <cell r="H45" t="str">
            <v>267183</v>
          </cell>
          <cell r="M45" t="str">
            <v>8/20/2025</v>
          </cell>
          <cell r="R45" t="str">
            <v>EDWIN LARA FERMIN</v>
          </cell>
        </row>
        <row r="46">
          <cell r="H46" t="str">
            <v>267184</v>
          </cell>
          <cell r="M46" t="str">
            <v>8/20/2025</v>
          </cell>
          <cell r="R46" t="str">
            <v>KARINA VASQUEZ VASQUEZ</v>
          </cell>
        </row>
        <row r="47">
          <cell r="H47" t="str">
            <v>267185</v>
          </cell>
          <cell r="M47" t="str">
            <v>8/26/2025</v>
          </cell>
          <cell r="R47" t="str">
            <v>SANTO DIPRE MONERO</v>
          </cell>
        </row>
        <row r="48">
          <cell r="H48" t="str">
            <v>267186</v>
          </cell>
          <cell r="M48" t="str">
            <v>8/26/2025</v>
          </cell>
          <cell r="R48" t="str">
            <v>TIRSO JAVIER MENDIETA RODRIGUEZ</v>
          </cell>
        </row>
        <row r="49">
          <cell r="H49" t="str">
            <v>267187</v>
          </cell>
          <cell r="M49" t="str">
            <v>8/26/2025</v>
          </cell>
          <cell r="R49" t="str">
            <v>FRANCISCO DEL CARMEN TEJADA GOMEZ</v>
          </cell>
        </row>
        <row r="50">
          <cell r="H50" t="str">
            <v>267188</v>
          </cell>
          <cell r="M50" t="str">
            <v>8/26/2025</v>
          </cell>
          <cell r="R50" t="str">
            <v>JEAN CARLOS OGANDO SOSA</v>
          </cell>
        </row>
        <row r="51">
          <cell r="H51" t="str">
            <v>267189</v>
          </cell>
          <cell r="M51" t="str">
            <v>8/26/2025</v>
          </cell>
          <cell r="R51" t="str">
            <v>SOCRATES OLEO PEREZ</v>
          </cell>
        </row>
        <row r="52">
          <cell r="H52" t="str">
            <v>267190</v>
          </cell>
          <cell r="M52" t="str">
            <v>8/27/2025</v>
          </cell>
          <cell r="R52" t="str">
            <v>DULCE MILAGROS ROJAS FRICA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598"/>
  <sheetViews>
    <sheetView showGridLines="0" tabSelected="1" view="pageBreakPreview" topLeftCell="A523" zoomScale="60" zoomScaleNormal="60" workbookViewId="0">
      <selection activeCell="I598" sqref="I598"/>
    </sheetView>
  </sheetViews>
  <sheetFormatPr baseColWidth="10" defaultRowHeight="15" x14ac:dyDescent="0.25"/>
  <cols>
    <col min="1" max="1" width="17.7109375" customWidth="1"/>
    <col min="2" max="2" width="20.42578125" customWidth="1"/>
    <col min="3" max="3" width="50.42578125" customWidth="1"/>
    <col min="4" max="4" width="45.85546875" customWidth="1"/>
    <col min="5" max="5" width="34.85546875" bestFit="1" customWidth="1"/>
    <col min="6" max="6" width="22.7109375" bestFit="1" customWidth="1"/>
    <col min="7" max="7" width="22.5703125" customWidth="1"/>
    <col min="8" max="8" width="14.5703125" customWidth="1"/>
  </cols>
  <sheetData>
    <row r="3" spans="1:8" x14ac:dyDescent="0.25">
      <c r="A3" s="1"/>
      <c r="B3" s="273"/>
      <c r="C3" s="273"/>
      <c r="D3" s="273"/>
      <c r="E3" s="273"/>
      <c r="F3" s="273"/>
      <c r="G3" s="273"/>
      <c r="H3" s="273"/>
    </row>
    <row r="4" spans="1:8" x14ac:dyDescent="0.25">
      <c r="A4" s="1"/>
      <c r="B4" s="273"/>
      <c r="C4" s="273"/>
      <c r="D4" s="273"/>
      <c r="E4" s="273"/>
      <c r="F4" s="273"/>
      <c r="G4" s="273"/>
      <c r="H4" s="273"/>
    </row>
    <row r="5" spans="1:8" x14ac:dyDescent="0.25">
      <c r="A5" s="1"/>
      <c r="B5" s="273"/>
      <c r="C5" s="273"/>
      <c r="D5" s="273"/>
      <c r="E5" s="273"/>
      <c r="F5" s="273"/>
      <c r="G5" s="273"/>
      <c r="H5" s="273"/>
    </row>
    <row r="6" spans="1:8" x14ac:dyDescent="0.25">
      <c r="A6" s="1"/>
      <c r="B6" s="270"/>
      <c r="C6" s="270"/>
      <c r="D6" s="270"/>
      <c r="E6" s="270"/>
      <c r="F6" s="270"/>
      <c r="G6" s="270"/>
      <c r="H6" s="270"/>
    </row>
    <row r="7" spans="1:8" x14ac:dyDescent="0.25">
      <c r="A7" s="1"/>
      <c r="B7" s="45"/>
      <c r="C7" s="45"/>
      <c r="D7" s="45"/>
      <c r="E7" s="45"/>
      <c r="F7" s="45"/>
      <c r="G7" s="45"/>
      <c r="H7" s="45"/>
    </row>
    <row r="8" spans="1:8" x14ac:dyDescent="0.25">
      <c r="A8" s="1"/>
      <c r="B8" s="45"/>
      <c r="C8" s="45"/>
      <c r="D8" s="45"/>
      <c r="E8" s="45"/>
      <c r="F8" s="45"/>
      <c r="G8" s="45"/>
      <c r="H8" s="45"/>
    </row>
    <row r="9" spans="1:8" ht="18.75" x14ac:dyDescent="0.3">
      <c r="B9" s="271"/>
      <c r="C9" s="271"/>
      <c r="D9" s="271"/>
      <c r="E9" s="271"/>
      <c r="F9" s="271"/>
    </row>
    <row r="10" spans="1:8" ht="18.75" x14ac:dyDescent="0.3">
      <c r="B10" s="44"/>
      <c r="C10" s="44"/>
      <c r="D10" s="44"/>
      <c r="E10" s="44"/>
      <c r="F10" s="44"/>
    </row>
    <row r="11" spans="1:8" ht="18.75" hidden="1" customHeight="1" x14ac:dyDescent="0.25">
      <c r="B11" s="4"/>
      <c r="C11" s="4"/>
      <c r="D11" s="5"/>
      <c r="E11" s="6"/>
      <c r="F11" s="3"/>
    </row>
    <row r="12" spans="1:8" ht="19.5" hidden="1" customHeight="1" thickBot="1" x14ac:dyDescent="0.25">
      <c r="B12" s="4"/>
      <c r="C12" s="4"/>
      <c r="D12" s="5"/>
      <c r="E12" s="6"/>
      <c r="F12" s="3"/>
    </row>
    <row r="13" spans="1:8" ht="16.5" hidden="1" customHeight="1" thickBot="1" x14ac:dyDescent="0.35">
      <c r="B13" s="267" t="s">
        <v>67</v>
      </c>
      <c r="C13" s="267"/>
      <c r="D13" s="267"/>
      <c r="E13" s="267"/>
      <c r="F13" s="267"/>
    </row>
    <row r="14" spans="1:8" s="17" customFormat="1" ht="15.75" hidden="1" customHeight="1" x14ac:dyDescent="0.3">
      <c r="A14"/>
      <c r="B14" s="18" t="s">
        <v>1</v>
      </c>
      <c r="C14" s="19" t="s">
        <v>2</v>
      </c>
      <c r="D14" s="20" t="s">
        <v>3</v>
      </c>
      <c r="E14" s="20" t="s">
        <v>16</v>
      </c>
      <c r="F14" s="21" t="s">
        <v>4</v>
      </c>
      <c r="G14"/>
      <c r="H14"/>
    </row>
    <row r="15" spans="1:8" s="17" customFormat="1" ht="15.75" hidden="1" customHeight="1" x14ac:dyDescent="0.25">
      <c r="A15"/>
      <c r="B15" s="36">
        <v>9300010762</v>
      </c>
      <c r="C15" s="37">
        <v>45873</v>
      </c>
      <c r="D15" s="53">
        <v>80</v>
      </c>
      <c r="E15" s="54">
        <v>60.59</v>
      </c>
      <c r="F15" s="55">
        <f>+D15*E15</f>
        <v>4847.2000000000007</v>
      </c>
      <c r="G15"/>
      <c r="H15"/>
    </row>
    <row r="16" spans="1:8" s="17" customFormat="1" ht="15.75" hidden="1" customHeight="1" x14ac:dyDescent="0.25">
      <c r="A16"/>
      <c r="B16" s="56">
        <v>9300040474</v>
      </c>
      <c r="C16" s="37">
        <v>45889</v>
      </c>
      <c r="D16" s="53">
        <v>100</v>
      </c>
      <c r="E16" s="54">
        <v>60.59</v>
      </c>
      <c r="F16" s="55">
        <f>+D16*E16</f>
        <v>6059</v>
      </c>
      <c r="G16"/>
      <c r="H16"/>
    </row>
    <row r="17" spans="1:8" s="17" customFormat="1" ht="15.75" hidden="1" customHeight="1" x14ac:dyDescent="0.25">
      <c r="A17"/>
      <c r="B17" s="56">
        <v>9300030383</v>
      </c>
      <c r="C17" s="37">
        <v>45898</v>
      </c>
      <c r="D17" s="53">
        <v>60</v>
      </c>
      <c r="E17" s="57">
        <v>62.66</v>
      </c>
      <c r="F17" s="55">
        <f>+D17*E17</f>
        <v>3759.6</v>
      </c>
      <c r="G17"/>
      <c r="H17"/>
    </row>
    <row r="18" spans="1:8" s="17" customFormat="1" ht="15.75" hidden="1" customHeight="1" x14ac:dyDescent="0.3">
      <c r="A18"/>
      <c r="B18" s="302" t="s">
        <v>10</v>
      </c>
      <c r="C18" s="302"/>
      <c r="D18" s="58">
        <f>SUM(D15:D17)</f>
        <v>240</v>
      </c>
      <c r="E18" s="58"/>
      <c r="F18" s="58">
        <f>SUM(F15:F17)</f>
        <v>14665.800000000001</v>
      </c>
      <c r="G18"/>
      <c r="H18"/>
    </row>
    <row r="19" spans="1:8" ht="19.5" hidden="1" customHeight="1" thickBot="1" x14ac:dyDescent="0.3">
      <c r="B19" s="46"/>
      <c r="C19" s="46"/>
      <c r="D19" s="47"/>
      <c r="E19" s="47"/>
      <c r="F19" s="47"/>
    </row>
    <row r="20" spans="1:8" ht="15.75" hidden="1" customHeight="1" thickTop="1" x14ac:dyDescent="0.25">
      <c r="B20" s="4"/>
      <c r="C20" s="4"/>
      <c r="D20" s="5"/>
      <c r="E20" s="6"/>
      <c r="F20" s="3"/>
    </row>
    <row r="21" spans="1:8" ht="19.5" thickBot="1" x14ac:dyDescent="0.35">
      <c r="B21" s="267" t="s">
        <v>15</v>
      </c>
      <c r="C21" s="267"/>
      <c r="D21" s="267"/>
      <c r="E21" s="267"/>
      <c r="F21" s="267"/>
    </row>
    <row r="22" spans="1:8" ht="16.5" thickBot="1" x14ac:dyDescent="0.3">
      <c r="B22" s="18" t="s">
        <v>1</v>
      </c>
      <c r="C22" s="19" t="s">
        <v>2</v>
      </c>
      <c r="D22" s="20" t="s">
        <v>3</v>
      </c>
      <c r="E22" s="20" t="s">
        <v>16</v>
      </c>
      <c r="F22" s="21" t="s">
        <v>4</v>
      </c>
    </row>
    <row r="23" spans="1:8" ht="15.75" x14ac:dyDescent="0.25">
      <c r="A23" s="17"/>
      <c r="B23" s="36">
        <v>3070010528</v>
      </c>
      <c r="C23" s="37">
        <v>45873</v>
      </c>
      <c r="D23" s="59">
        <v>40</v>
      </c>
      <c r="E23" s="40">
        <v>60.59</v>
      </c>
      <c r="F23" s="53">
        <f>+D23*E23</f>
        <v>2423.6000000000004</v>
      </c>
      <c r="G23" s="17"/>
      <c r="H23" s="17"/>
    </row>
    <row r="24" spans="1:8" s="17" customFormat="1" ht="15.75" x14ac:dyDescent="0.25">
      <c r="B24" s="36">
        <v>3070010266</v>
      </c>
      <c r="C24" s="37">
        <v>45880</v>
      </c>
      <c r="D24" s="53">
        <v>30</v>
      </c>
      <c r="E24" s="60">
        <v>60.95</v>
      </c>
      <c r="F24" s="55">
        <f>+D24*E24</f>
        <v>1828.5</v>
      </c>
    </row>
    <row r="25" spans="1:8" s="17" customFormat="1" ht="15.75" x14ac:dyDescent="0.25">
      <c r="B25" s="36">
        <v>3070040150</v>
      </c>
      <c r="C25" s="37">
        <v>45882</v>
      </c>
      <c r="D25" s="53">
        <v>60</v>
      </c>
      <c r="E25" s="61">
        <v>61.57</v>
      </c>
      <c r="F25" s="55">
        <f>+D25*E25</f>
        <v>3694.2</v>
      </c>
    </row>
    <row r="26" spans="1:8" s="17" customFormat="1" ht="19.5" thickBot="1" x14ac:dyDescent="0.35">
      <c r="A26"/>
      <c r="B26" s="303" t="s">
        <v>28</v>
      </c>
      <c r="C26" s="303"/>
      <c r="D26" s="7">
        <f>SUM(D23:D25)</f>
        <v>130</v>
      </c>
      <c r="E26" s="7"/>
      <c r="F26" s="7">
        <f>SUM(F23:F25)</f>
        <v>7946.3</v>
      </c>
      <c r="G26"/>
      <c r="H26"/>
    </row>
    <row r="27" spans="1:8" s="17" customFormat="1" ht="19.5" thickTop="1" x14ac:dyDescent="0.3">
      <c r="A27"/>
      <c r="B27" s="62"/>
      <c r="C27" s="62"/>
      <c r="D27" s="47"/>
      <c r="E27" s="47"/>
      <c r="F27" s="3"/>
      <c r="G27"/>
      <c r="H27"/>
    </row>
    <row r="28" spans="1:8" ht="18.75" x14ac:dyDescent="0.3">
      <c r="B28" s="62"/>
      <c r="C28" s="62"/>
      <c r="D28" s="47"/>
      <c r="E28" s="47"/>
      <c r="F28" s="3"/>
    </row>
    <row r="29" spans="1:8" ht="19.5" thickBot="1" x14ac:dyDescent="0.35">
      <c r="B29" s="267" t="s">
        <v>76</v>
      </c>
      <c r="C29" s="267"/>
      <c r="D29" s="267"/>
      <c r="E29" s="267"/>
      <c r="F29" s="267"/>
      <c r="G29" s="8"/>
    </row>
    <row r="30" spans="1:8" ht="16.5" thickBot="1" x14ac:dyDescent="0.3">
      <c r="A30" s="23"/>
      <c r="B30" s="18" t="s">
        <v>1</v>
      </c>
      <c r="C30" s="19" t="s">
        <v>2</v>
      </c>
      <c r="D30" s="20" t="s">
        <v>3</v>
      </c>
      <c r="E30" s="20" t="s">
        <v>16</v>
      </c>
      <c r="F30" s="21" t="s">
        <v>4</v>
      </c>
      <c r="G30" s="22"/>
      <c r="H30" s="23"/>
    </row>
    <row r="31" spans="1:8" ht="15.75" x14ac:dyDescent="0.25">
      <c r="A31" s="23"/>
      <c r="B31" s="35">
        <v>510040150</v>
      </c>
      <c r="C31" s="34">
        <v>45812</v>
      </c>
      <c r="D31" s="59"/>
      <c r="E31" s="57"/>
      <c r="F31" s="63"/>
      <c r="G31" s="22"/>
      <c r="H31" s="23"/>
    </row>
    <row r="32" spans="1:8" s="23" customFormat="1" ht="19.5" thickBot="1" x14ac:dyDescent="0.35">
      <c r="A32"/>
      <c r="B32" s="266" t="s">
        <v>28</v>
      </c>
      <c r="C32" s="266"/>
      <c r="D32" s="7">
        <f>SUM(D31:D31)</f>
        <v>0</v>
      </c>
      <c r="E32" s="7">
        <f>SUM(E31:E31)</f>
        <v>0</v>
      </c>
      <c r="F32" s="7">
        <f>SUM(F31:F31)</f>
        <v>0</v>
      </c>
      <c r="G32"/>
      <c r="H32"/>
    </row>
    <row r="33" spans="1:8" s="23" customFormat="1" ht="16.5" thickTop="1" x14ac:dyDescent="0.25">
      <c r="A33"/>
      <c r="B33" s="4"/>
      <c r="C33" s="4"/>
      <c r="D33" s="5"/>
      <c r="E33" s="64"/>
      <c r="F33" s="6"/>
      <c r="G33"/>
      <c r="H33"/>
    </row>
    <row r="34" spans="1:8" s="23" customFormat="1" ht="15.75" x14ac:dyDescent="0.25">
      <c r="A34"/>
      <c r="B34" s="4"/>
      <c r="C34" s="4"/>
      <c r="D34" s="5"/>
      <c r="E34" s="64"/>
      <c r="F34" s="6"/>
      <c r="G34"/>
      <c r="H34"/>
    </row>
    <row r="35" spans="1:8" ht="19.5" thickBot="1" x14ac:dyDescent="0.35">
      <c r="B35" s="267" t="s">
        <v>29</v>
      </c>
      <c r="C35" s="267"/>
      <c r="D35" s="267"/>
      <c r="E35" s="267"/>
      <c r="F35" s="267"/>
    </row>
    <row r="36" spans="1:8" ht="16.5" thickBot="1" x14ac:dyDescent="0.3">
      <c r="B36" s="18" t="s">
        <v>1</v>
      </c>
      <c r="C36" s="19" t="s">
        <v>2</v>
      </c>
      <c r="D36" s="20" t="s">
        <v>3</v>
      </c>
      <c r="E36" s="20" t="s">
        <v>16</v>
      </c>
      <c r="F36" s="21" t="s">
        <v>4</v>
      </c>
    </row>
    <row r="37" spans="1:8" x14ac:dyDescent="0.25">
      <c r="B37" s="35" t="s">
        <v>77</v>
      </c>
      <c r="C37" s="34">
        <v>45883</v>
      </c>
      <c r="D37" s="65">
        <v>99856</v>
      </c>
      <c r="E37" s="54">
        <v>60.104605599000003</v>
      </c>
      <c r="F37" s="55">
        <f>+D37*E37</f>
        <v>6001805.4966937443</v>
      </c>
    </row>
    <row r="38" spans="1:8" x14ac:dyDescent="0.25">
      <c r="B38" s="35" t="s">
        <v>78</v>
      </c>
      <c r="C38" s="34">
        <v>45888</v>
      </c>
      <c r="D38" s="66">
        <v>41350.129999999997</v>
      </c>
      <c r="E38" s="67">
        <v>61.680000100000001</v>
      </c>
      <c r="F38" s="53">
        <f>+D38*E38</f>
        <v>2550476.022535013</v>
      </c>
    </row>
    <row r="39" spans="1:8" x14ac:dyDescent="0.25">
      <c r="B39" s="35" t="s">
        <v>79</v>
      </c>
      <c r="C39" s="34">
        <v>45896</v>
      </c>
      <c r="D39" s="68">
        <v>11097</v>
      </c>
      <c r="E39" s="69">
        <v>60.910291000000001</v>
      </c>
      <c r="F39" s="53">
        <f>+D39*E39</f>
        <v>675921.49922700005</v>
      </c>
    </row>
    <row r="40" spans="1:8" s="17" customFormat="1" ht="19.5" thickBot="1" x14ac:dyDescent="0.35">
      <c r="A40"/>
      <c r="B40" s="266" t="s">
        <v>10</v>
      </c>
      <c r="C40" s="266"/>
      <c r="D40" s="7">
        <f>SUM(D37:D39)</f>
        <v>152303.13</v>
      </c>
      <c r="E40" s="7"/>
      <c r="F40" s="7">
        <f>SUM(F37:F39)</f>
        <v>9228203.0184557568</v>
      </c>
      <c r="G40"/>
      <c r="H40"/>
    </row>
    <row r="41" spans="1:8" ht="19.5" thickTop="1" x14ac:dyDescent="0.3">
      <c r="B41" s="46"/>
      <c r="C41" s="46"/>
      <c r="D41" s="47"/>
      <c r="E41" s="47"/>
      <c r="F41" s="47"/>
    </row>
    <row r="43" spans="1:8" ht="15" hidden="1" customHeight="1" x14ac:dyDescent="0.25"/>
    <row r="44" spans="1:8" ht="15" hidden="1" customHeight="1" x14ac:dyDescent="0.25"/>
    <row r="45" spans="1:8" ht="15" hidden="1" customHeight="1" x14ac:dyDescent="0.25"/>
    <row r="46" spans="1:8" ht="15" hidden="1" customHeight="1" x14ac:dyDescent="0.3">
      <c r="B46" s="46"/>
      <c r="C46" s="46"/>
      <c r="D46" s="47"/>
      <c r="E46" s="47"/>
      <c r="F46" s="47"/>
    </row>
    <row r="47" spans="1:8" ht="19.5" thickBot="1" x14ac:dyDescent="0.35">
      <c r="B47" s="267" t="s">
        <v>25</v>
      </c>
      <c r="C47" s="267"/>
      <c r="D47" s="267"/>
      <c r="E47" s="267"/>
      <c r="F47" s="267"/>
    </row>
    <row r="48" spans="1:8" ht="16.5" thickBot="1" x14ac:dyDescent="0.3">
      <c r="B48" s="18" t="s">
        <v>1</v>
      </c>
      <c r="C48" s="19" t="s">
        <v>2</v>
      </c>
      <c r="D48" s="20" t="s">
        <v>3</v>
      </c>
      <c r="E48" s="20" t="s">
        <v>16</v>
      </c>
      <c r="F48" s="21" t="s">
        <v>4</v>
      </c>
    </row>
    <row r="49" spans="1:8" ht="15.75" x14ac:dyDescent="0.25">
      <c r="B49" s="70"/>
      <c r="C49" s="71"/>
      <c r="D49" s="72"/>
      <c r="E49" s="73"/>
      <c r="F49" s="74"/>
    </row>
    <row r="50" spans="1:8" ht="19.5" thickBot="1" x14ac:dyDescent="0.35">
      <c r="B50" s="266" t="s">
        <v>10</v>
      </c>
      <c r="C50" s="266"/>
      <c r="D50" s="7">
        <f>SUM(D49:D49)</f>
        <v>0</v>
      </c>
      <c r="E50" s="7"/>
      <c r="F50" s="7">
        <f>SUM(F49:F49)</f>
        <v>0</v>
      </c>
    </row>
    <row r="51" spans="1:8" ht="19.5" thickTop="1" x14ac:dyDescent="0.3">
      <c r="B51" s="46"/>
      <c r="C51" s="46"/>
      <c r="D51" s="47"/>
      <c r="E51" s="47"/>
      <c r="F51" s="47"/>
    </row>
    <row r="52" spans="1:8" ht="19.5" thickBot="1" x14ac:dyDescent="0.35">
      <c r="B52" s="268" t="s">
        <v>80</v>
      </c>
      <c r="C52" s="268"/>
      <c r="D52" s="268"/>
      <c r="E52" s="268"/>
      <c r="F52" s="269"/>
    </row>
    <row r="53" spans="1:8" ht="16.5" thickBot="1" x14ac:dyDescent="0.3">
      <c r="B53" s="75" t="s">
        <v>1</v>
      </c>
      <c r="C53" s="75" t="s">
        <v>2</v>
      </c>
      <c r="D53" s="76" t="s">
        <v>3</v>
      </c>
      <c r="E53" s="76" t="s">
        <v>16</v>
      </c>
      <c r="F53" s="77" t="s">
        <v>4</v>
      </c>
    </row>
    <row r="54" spans="1:8" x14ac:dyDescent="0.25">
      <c r="B54" s="35"/>
      <c r="C54" s="78"/>
      <c r="D54" s="79"/>
      <c r="E54" s="80"/>
      <c r="F54" s="81"/>
    </row>
    <row r="55" spans="1:8" x14ac:dyDescent="0.25">
      <c r="B55" s="36"/>
      <c r="C55" s="82"/>
      <c r="D55" s="68"/>
      <c r="E55" s="67"/>
      <c r="F55" s="81"/>
    </row>
    <row r="56" spans="1:8" s="17" customFormat="1" ht="19.5" thickBot="1" x14ac:dyDescent="0.35">
      <c r="A56"/>
      <c r="B56" s="266" t="s">
        <v>10</v>
      </c>
      <c r="C56" s="266"/>
      <c r="D56" s="83">
        <f>SUM(D54:D55)</f>
        <v>0</v>
      </c>
      <c r="E56" s="84"/>
      <c r="F56" s="85">
        <f>SUM(F54:F55)</f>
        <v>0</v>
      </c>
      <c r="G56"/>
      <c r="H56"/>
    </row>
    <row r="57" spans="1:8" s="17" customFormat="1" ht="16.5" thickTop="1" x14ac:dyDescent="0.25">
      <c r="A57" s="263"/>
      <c r="B57" s="263"/>
      <c r="C57" s="263"/>
      <c r="D57" s="263"/>
      <c r="E57" s="263"/>
      <c r="F57" s="263"/>
      <c r="G57"/>
      <c r="H57"/>
    </row>
    <row r="58" spans="1:8" ht="19.5" thickBot="1" x14ac:dyDescent="0.35">
      <c r="A58" s="86"/>
      <c r="B58" s="307" t="s">
        <v>50</v>
      </c>
      <c r="C58" s="307"/>
      <c r="D58" s="307"/>
      <c r="E58" s="307"/>
      <c r="F58" s="307"/>
    </row>
    <row r="59" spans="1:8" ht="15.75" x14ac:dyDescent="0.25">
      <c r="B59" s="24" t="s">
        <v>41</v>
      </c>
      <c r="C59" s="25" t="s">
        <v>42</v>
      </c>
      <c r="D59" s="87" t="s">
        <v>44</v>
      </c>
      <c r="E59" s="88" t="s">
        <v>43</v>
      </c>
    </row>
    <row r="60" spans="1:8" ht="15.75" x14ac:dyDescent="0.25">
      <c r="A60" s="17"/>
      <c r="B60" s="26" t="s">
        <v>81</v>
      </c>
      <c r="C60" s="27" t="s">
        <v>82</v>
      </c>
      <c r="D60" s="308">
        <v>949102.06000000238</v>
      </c>
      <c r="E60" s="310">
        <v>949102.06000000238</v>
      </c>
      <c r="F60" s="17"/>
      <c r="G60" s="17"/>
      <c r="H60" s="17"/>
    </row>
    <row r="61" spans="1:8" ht="15.75" x14ac:dyDescent="0.25">
      <c r="A61" s="17"/>
      <c r="B61" s="28" t="s">
        <v>52</v>
      </c>
      <c r="C61" s="29" t="s">
        <v>27</v>
      </c>
      <c r="D61" s="309"/>
      <c r="E61" s="311"/>
      <c r="F61" s="17"/>
      <c r="G61" s="17"/>
      <c r="H61" s="17"/>
    </row>
    <row r="62" spans="1:8" ht="15.75" thickBot="1" x14ac:dyDescent="0.3">
      <c r="A62" s="9"/>
      <c r="B62" s="312" t="s">
        <v>28</v>
      </c>
      <c r="C62" s="313"/>
      <c r="D62" s="89">
        <f>SUM(D60:D61)</f>
        <v>949102.06000000238</v>
      </c>
      <c r="E62" s="90">
        <f>SUM(E60:E60)</f>
        <v>949102.06000000238</v>
      </c>
    </row>
    <row r="63" spans="1:8" ht="18.75" x14ac:dyDescent="0.3">
      <c r="B63" s="62"/>
      <c r="C63" s="62"/>
      <c r="D63" s="47"/>
      <c r="E63" s="47"/>
      <c r="F63" s="91"/>
      <c r="G63" s="92"/>
      <c r="H63" s="93"/>
    </row>
    <row r="64" spans="1:8" ht="15.75" thickBot="1" x14ac:dyDescent="0.3">
      <c r="B64" s="4"/>
      <c r="C64" s="4"/>
      <c r="D64" s="94"/>
      <c r="E64" s="64"/>
      <c r="F64" s="64"/>
      <c r="G64" s="43"/>
      <c r="H64" s="95"/>
    </row>
    <row r="65" spans="2:8" ht="19.5" thickBot="1" x14ac:dyDescent="0.35">
      <c r="B65" s="4"/>
      <c r="C65" s="314" t="s">
        <v>5</v>
      </c>
      <c r="D65" s="315"/>
      <c r="F65" s="64"/>
      <c r="G65" s="96"/>
      <c r="H65" s="96"/>
    </row>
    <row r="66" spans="2:8" ht="18.75" x14ac:dyDescent="0.3">
      <c r="B66" s="4"/>
      <c r="C66" s="97" t="s">
        <v>45</v>
      </c>
      <c r="D66" s="98" t="s">
        <v>6</v>
      </c>
      <c r="F66" s="64"/>
      <c r="G66" s="99"/>
      <c r="H66" s="99"/>
    </row>
    <row r="67" spans="2:8" ht="18.75" x14ac:dyDescent="0.3">
      <c r="C67" s="100">
        <f>D50+D40+D32+D26+D18+D56</f>
        <v>152673.13</v>
      </c>
      <c r="D67" s="101">
        <f>F50+F40+F32+F26+F18+F56+E62</f>
        <v>10199917.178455761</v>
      </c>
      <c r="F67" s="64"/>
    </row>
    <row r="68" spans="2:8" ht="18.75" x14ac:dyDescent="0.3">
      <c r="B68" s="4"/>
      <c r="C68" s="102"/>
      <c r="D68" s="103"/>
      <c r="E68" s="104"/>
      <c r="F68" s="64"/>
    </row>
    <row r="69" spans="2:8" ht="18.75" x14ac:dyDescent="0.3">
      <c r="B69" s="4"/>
      <c r="C69" s="102"/>
      <c r="D69" s="103"/>
      <c r="E69" s="104"/>
      <c r="F69" s="64"/>
    </row>
    <row r="70" spans="2:8" ht="18.75" x14ac:dyDescent="0.3">
      <c r="B70" s="4"/>
      <c r="C70" s="102"/>
      <c r="D70" s="103"/>
      <c r="E70" s="104"/>
      <c r="F70" s="64"/>
    </row>
    <row r="71" spans="2:8" ht="18.75" x14ac:dyDescent="0.3">
      <c r="B71" s="4"/>
      <c r="C71" s="102"/>
      <c r="D71" s="103"/>
      <c r="E71" s="104"/>
      <c r="F71" s="64"/>
    </row>
    <row r="73" spans="2:8" x14ac:dyDescent="0.25">
      <c r="B73" s="3"/>
      <c r="C73" s="3"/>
      <c r="D73" s="3"/>
      <c r="E73" s="3"/>
    </row>
    <row r="74" spans="2:8" x14ac:dyDescent="0.25">
      <c r="B74" s="3"/>
      <c r="C74" s="3"/>
      <c r="D74" s="3"/>
      <c r="E74" s="3"/>
    </row>
    <row r="75" spans="2:8" x14ac:dyDescent="0.25">
      <c r="B75" s="3"/>
      <c r="C75" s="3"/>
      <c r="D75" s="3"/>
      <c r="E75" s="3"/>
    </row>
    <row r="76" spans="2:8" x14ac:dyDescent="0.25">
      <c r="B76" s="3"/>
      <c r="C76" s="3"/>
      <c r="D76" s="3"/>
      <c r="E76" s="3"/>
    </row>
    <row r="77" spans="2:8" x14ac:dyDescent="0.25">
      <c r="B77" s="3"/>
      <c r="C77" s="3"/>
      <c r="D77" s="3"/>
      <c r="E77" s="3"/>
    </row>
    <row r="78" spans="2:8" x14ac:dyDescent="0.25">
      <c r="B78" s="3"/>
      <c r="C78" s="3"/>
      <c r="D78" s="3"/>
      <c r="E78" s="3"/>
    </row>
    <row r="79" spans="2:8" x14ac:dyDescent="0.25">
      <c r="B79" s="3"/>
      <c r="C79" s="3"/>
      <c r="D79" s="3"/>
      <c r="E79" s="3"/>
    </row>
    <row r="80" spans="2:8" x14ac:dyDescent="0.25">
      <c r="B80" s="3"/>
      <c r="C80" s="3"/>
      <c r="D80" s="3"/>
      <c r="E80" s="3"/>
    </row>
    <row r="81" spans="2:5" ht="48" customHeight="1" x14ac:dyDescent="0.25">
      <c r="B81" s="291"/>
      <c r="C81" s="291"/>
      <c r="D81" s="291"/>
      <c r="E81" s="291"/>
    </row>
    <row r="82" spans="2:5" ht="15.75" x14ac:dyDescent="0.25">
      <c r="B82" s="106"/>
      <c r="C82" s="106"/>
      <c r="D82" s="106"/>
      <c r="E82" s="106"/>
    </row>
    <row r="83" spans="2:5" ht="18.75" thickBot="1" x14ac:dyDescent="0.3">
      <c r="B83" s="292" t="s">
        <v>11</v>
      </c>
      <c r="C83" s="292"/>
      <c r="D83" s="292"/>
      <c r="E83" s="292"/>
    </row>
    <row r="84" spans="2:5" ht="16.5" thickBot="1" x14ac:dyDescent="0.3">
      <c r="B84" s="107" t="s">
        <v>2</v>
      </c>
      <c r="C84" s="108" t="s">
        <v>1</v>
      </c>
      <c r="D84" s="109" t="s">
        <v>49</v>
      </c>
      <c r="E84" s="110" t="s">
        <v>12</v>
      </c>
    </row>
    <row r="85" spans="2:5" x14ac:dyDescent="0.25">
      <c r="B85" s="111">
        <v>45870</v>
      </c>
      <c r="C85" s="12" t="s">
        <v>83</v>
      </c>
      <c r="D85" s="30" t="s">
        <v>32</v>
      </c>
      <c r="E85" s="112">
        <v>3000</v>
      </c>
    </row>
    <row r="86" spans="2:5" x14ac:dyDescent="0.25">
      <c r="B86" s="111">
        <v>45870</v>
      </c>
      <c r="C86" s="12" t="s">
        <v>84</v>
      </c>
      <c r="D86" s="113" t="s">
        <v>53</v>
      </c>
      <c r="E86" s="114">
        <v>17850</v>
      </c>
    </row>
    <row r="87" spans="2:5" x14ac:dyDescent="0.25">
      <c r="B87" s="111">
        <v>45870</v>
      </c>
      <c r="C87" s="12" t="s">
        <v>85</v>
      </c>
      <c r="D87" s="113" t="s">
        <v>29</v>
      </c>
      <c r="E87" s="114">
        <v>13545</v>
      </c>
    </row>
    <row r="88" spans="2:5" x14ac:dyDescent="0.25">
      <c r="B88" s="111">
        <v>45870</v>
      </c>
      <c r="C88" s="12" t="s">
        <v>86</v>
      </c>
      <c r="D88" s="113" t="s">
        <v>29</v>
      </c>
      <c r="E88" s="114">
        <v>8925</v>
      </c>
    </row>
    <row r="89" spans="2:5" x14ac:dyDescent="0.25">
      <c r="B89" s="111">
        <v>45870</v>
      </c>
      <c r="C89" s="12" t="s">
        <v>87</v>
      </c>
      <c r="D89" s="113" t="s">
        <v>23</v>
      </c>
      <c r="E89" s="114">
        <v>6362</v>
      </c>
    </row>
    <row r="90" spans="2:5" x14ac:dyDescent="0.25">
      <c r="B90" s="111">
        <v>45870</v>
      </c>
      <c r="C90" s="12" t="s">
        <v>88</v>
      </c>
      <c r="D90" s="113" t="s">
        <v>53</v>
      </c>
      <c r="E90" s="114">
        <v>703</v>
      </c>
    </row>
    <row r="91" spans="2:5" x14ac:dyDescent="0.25">
      <c r="B91" s="111">
        <v>45870</v>
      </c>
      <c r="C91" s="12" t="s">
        <v>89</v>
      </c>
      <c r="D91" s="113" t="s">
        <v>32</v>
      </c>
      <c r="E91" s="114">
        <v>2100</v>
      </c>
    </row>
    <row r="92" spans="2:5" x14ac:dyDescent="0.25">
      <c r="B92" s="111">
        <v>45873</v>
      </c>
      <c r="C92" s="12" t="s">
        <v>90</v>
      </c>
      <c r="D92" s="113" t="s">
        <v>25</v>
      </c>
      <c r="E92" s="114">
        <v>90274.06</v>
      </c>
    </row>
    <row r="93" spans="2:5" x14ac:dyDescent="0.25">
      <c r="B93" s="111">
        <v>45873</v>
      </c>
      <c r="C93" s="12" t="s">
        <v>91</v>
      </c>
      <c r="D93" s="113" t="s">
        <v>30</v>
      </c>
      <c r="E93" s="114">
        <v>12833</v>
      </c>
    </row>
    <row r="94" spans="2:5" x14ac:dyDescent="0.25">
      <c r="B94" s="111">
        <v>45873</v>
      </c>
      <c r="C94" s="12" t="s">
        <v>92</v>
      </c>
      <c r="D94" s="113" t="s">
        <v>53</v>
      </c>
      <c r="E94" s="114">
        <v>9684</v>
      </c>
    </row>
    <row r="95" spans="2:5" x14ac:dyDescent="0.25">
      <c r="B95" s="111">
        <v>45873</v>
      </c>
      <c r="C95" s="12" t="s">
        <v>93</v>
      </c>
      <c r="D95" s="113" t="s">
        <v>29</v>
      </c>
      <c r="E95" s="114">
        <v>9049396.7799999993</v>
      </c>
    </row>
    <row r="96" spans="2:5" x14ac:dyDescent="0.25">
      <c r="B96" s="111">
        <v>45873</v>
      </c>
      <c r="C96" s="12" t="s">
        <v>94</v>
      </c>
      <c r="D96" s="11" t="s">
        <v>25</v>
      </c>
      <c r="E96" s="114">
        <v>21414.87</v>
      </c>
    </row>
    <row r="97" spans="2:5" x14ac:dyDescent="0.25">
      <c r="B97" s="111">
        <v>45873</v>
      </c>
      <c r="C97" s="12" t="s">
        <v>95</v>
      </c>
      <c r="D97" s="11" t="s">
        <v>29</v>
      </c>
      <c r="E97" s="114">
        <v>10515</v>
      </c>
    </row>
    <row r="98" spans="2:5" x14ac:dyDescent="0.25">
      <c r="B98" s="111">
        <v>45873</v>
      </c>
      <c r="C98" s="12" t="s">
        <v>96</v>
      </c>
      <c r="D98" s="113" t="s">
        <v>29</v>
      </c>
      <c r="E98" s="114">
        <v>8765</v>
      </c>
    </row>
    <row r="99" spans="2:5" x14ac:dyDescent="0.25">
      <c r="B99" s="111">
        <v>45873</v>
      </c>
      <c r="C99" s="12" t="s">
        <v>97</v>
      </c>
      <c r="D99" s="113" t="s">
        <v>29</v>
      </c>
      <c r="E99" s="114">
        <v>12273</v>
      </c>
    </row>
    <row r="100" spans="2:5" x14ac:dyDescent="0.25">
      <c r="B100" s="111">
        <v>45873</v>
      </c>
      <c r="C100" s="12" t="s">
        <v>98</v>
      </c>
      <c r="D100" s="113" t="s">
        <v>67</v>
      </c>
      <c r="E100" s="114">
        <v>3818</v>
      </c>
    </row>
    <row r="101" spans="2:5" x14ac:dyDescent="0.25">
      <c r="B101" s="111">
        <v>45873</v>
      </c>
      <c r="C101" s="115" t="s">
        <v>99</v>
      </c>
      <c r="D101" s="116" t="s">
        <v>53</v>
      </c>
      <c r="E101" s="117">
        <v>3254</v>
      </c>
    </row>
    <row r="102" spans="2:5" x14ac:dyDescent="0.25">
      <c r="B102" s="111">
        <v>45873</v>
      </c>
      <c r="C102" s="12" t="s">
        <v>100</v>
      </c>
      <c r="D102" s="113" t="s">
        <v>23</v>
      </c>
      <c r="E102" s="114">
        <v>14418</v>
      </c>
    </row>
    <row r="103" spans="2:5" x14ac:dyDescent="0.25">
      <c r="B103" s="111">
        <v>45874</v>
      </c>
      <c r="C103" s="12" t="s">
        <v>101</v>
      </c>
      <c r="D103" s="113" t="s">
        <v>25</v>
      </c>
      <c r="E103" s="114">
        <v>87640</v>
      </c>
    </row>
    <row r="104" spans="2:5" x14ac:dyDescent="0.25">
      <c r="B104" s="111">
        <v>45874</v>
      </c>
      <c r="C104" s="12" t="s">
        <v>102</v>
      </c>
      <c r="D104" s="113" t="s">
        <v>30</v>
      </c>
      <c r="E104" s="114">
        <v>8014</v>
      </c>
    </row>
    <row r="105" spans="2:5" x14ac:dyDescent="0.25">
      <c r="B105" s="111">
        <v>45874</v>
      </c>
      <c r="C105" s="113" t="s">
        <v>103</v>
      </c>
      <c r="D105" s="113" t="s">
        <v>29</v>
      </c>
      <c r="E105" s="114">
        <v>13227</v>
      </c>
    </row>
    <row r="106" spans="2:5" x14ac:dyDescent="0.25">
      <c r="B106" s="111">
        <v>45874</v>
      </c>
      <c r="C106" s="113" t="s">
        <v>104</v>
      </c>
      <c r="D106" s="113" t="s">
        <v>29</v>
      </c>
      <c r="E106" s="114">
        <v>8201</v>
      </c>
    </row>
    <row r="107" spans="2:5" x14ac:dyDescent="0.25">
      <c r="B107" s="111">
        <v>45874</v>
      </c>
      <c r="C107" s="12" t="s">
        <v>105</v>
      </c>
      <c r="D107" s="113" t="s">
        <v>23</v>
      </c>
      <c r="E107" s="114">
        <v>3531</v>
      </c>
    </row>
    <row r="108" spans="2:5" x14ac:dyDescent="0.25">
      <c r="B108" s="111">
        <v>45874</v>
      </c>
      <c r="C108" s="12" t="s">
        <v>106</v>
      </c>
      <c r="D108" s="113" t="s">
        <v>53</v>
      </c>
      <c r="E108" s="114">
        <v>6404</v>
      </c>
    </row>
    <row r="109" spans="2:5" x14ac:dyDescent="0.25">
      <c r="B109" s="111">
        <v>45875</v>
      </c>
      <c r="C109" s="12" t="s">
        <v>107</v>
      </c>
      <c r="D109" s="113" t="s">
        <v>25</v>
      </c>
      <c r="E109" s="114">
        <v>59182</v>
      </c>
    </row>
    <row r="110" spans="2:5" x14ac:dyDescent="0.25">
      <c r="B110" s="111">
        <v>45875</v>
      </c>
      <c r="C110" s="12" t="s">
        <v>108</v>
      </c>
      <c r="D110" s="113" t="s">
        <v>30</v>
      </c>
      <c r="E110" s="114">
        <v>300</v>
      </c>
    </row>
    <row r="111" spans="2:5" x14ac:dyDescent="0.25">
      <c r="B111" s="111">
        <v>45875</v>
      </c>
      <c r="C111" s="12" t="s">
        <v>109</v>
      </c>
      <c r="D111" s="113" t="s">
        <v>29</v>
      </c>
      <c r="E111" s="114">
        <v>9015</v>
      </c>
    </row>
    <row r="112" spans="2:5" x14ac:dyDescent="0.25">
      <c r="B112" s="111">
        <v>45875</v>
      </c>
      <c r="C112" s="12" t="s">
        <v>110</v>
      </c>
      <c r="D112" s="113" t="s">
        <v>29</v>
      </c>
      <c r="E112" s="114">
        <v>16525</v>
      </c>
    </row>
    <row r="113" spans="2:5" x14ac:dyDescent="0.25">
      <c r="B113" s="111">
        <v>45875</v>
      </c>
      <c r="C113" s="12" t="s">
        <v>111</v>
      </c>
      <c r="D113" s="113" t="s">
        <v>23</v>
      </c>
      <c r="E113" s="114">
        <v>15692</v>
      </c>
    </row>
    <row r="114" spans="2:5" x14ac:dyDescent="0.25">
      <c r="B114" s="111">
        <v>45875</v>
      </c>
      <c r="C114" s="12" t="s">
        <v>112</v>
      </c>
      <c r="D114" s="118" t="s">
        <v>53</v>
      </c>
      <c r="E114" s="114">
        <v>6100</v>
      </c>
    </row>
    <row r="115" spans="2:5" x14ac:dyDescent="0.25">
      <c r="B115" s="111">
        <v>45875</v>
      </c>
      <c r="C115" s="12" t="s">
        <v>113</v>
      </c>
      <c r="D115" s="118" t="s">
        <v>23</v>
      </c>
      <c r="E115" s="114">
        <v>7480</v>
      </c>
    </row>
    <row r="116" spans="2:5" x14ac:dyDescent="0.25">
      <c r="B116" s="111">
        <v>45875</v>
      </c>
      <c r="C116" s="12" t="s">
        <v>114</v>
      </c>
      <c r="D116" s="118" t="s">
        <v>25</v>
      </c>
      <c r="E116" s="114">
        <v>2784</v>
      </c>
    </row>
    <row r="117" spans="2:5" x14ac:dyDescent="0.25">
      <c r="B117" s="111">
        <v>45876</v>
      </c>
      <c r="C117" s="12" t="s">
        <v>115</v>
      </c>
      <c r="D117" s="118" t="s">
        <v>25</v>
      </c>
      <c r="E117" s="114">
        <v>37324.699999999997</v>
      </c>
    </row>
    <row r="118" spans="2:5" x14ac:dyDescent="0.25">
      <c r="B118" s="111">
        <v>45876</v>
      </c>
      <c r="C118" s="12" t="s">
        <v>116</v>
      </c>
      <c r="D118" s="118" t="s">
        <v>31</v>
      </c>
      <c r="E118" s="114">
        <v>1446</v>
      </c>
    </row>
    <row r="119" spans="2:5" x14ac:dyDescent="0.25">
      <c r="B119" s="111">
        <v>45876</v>
      </c>
      <c r="C119" s="12" t="s">
        <v>117</v>
      </c>
      <c r="D119" s="118" t="s">
        <v>30</v>
      </c>
      <c r="E119" s="114">
        <v>500</v>
      </c>
    </row>
    <row r="120" spans="2:5" x14ac:dyDescent="0.25">
      <c r="B120" s="111">
        <v>45876</v>
      </c>
      <c r="C120" s="12" t="s">
        <v>118</v>
      </c>
      <c r="D120" s="118" t="s">
        <v>29</v>
      </c>
      <c r="E120" s="114">
        <v>15465</v>
      </c>
    </row>
    <row r="121" spans="2:5" x14ac:dyDescent="0.25">
      <c r="B121" s="111">
        <v>45876</v>
      </c>
      <c r="C121" s="12" t="s">
        <v>68</v>
      </c>
      <c r="D121" s="118" t="s">
        <v>29</v>
      </c>
      <c r="E121" s="114">
        <v>7813</v>
      </c>
    </row>
    <row r="122" spans="2:5" x14ac:dyDescent="0.25">
      <c r="B122" s="111">
        <v>45876</v>
      </c>
      <c r="C122" s="12" t="s">
        <v>69</v>
      </c>
      <c r="D122" s="118" t="s">
        <v>29</v>
      </c>
      <c r="E122" s="114">
        <v>1000</v>
      </c>
    </row>
    <row r="123" spans="2:5" x14ac:dyDescent="0.25">
      <c r="B123" s="111">
        <v>45876</v>
      </c>
      <c r="C123" s="119" t="s">
        <v>119</v>
      </c>
      <c r="D123" s="120" t="s">
        <v>29</v>
      </c>
      <c r="E123" s="121">
        <v>1000</v>
      </c>
    </row>
    <row r="124" spans="2:5" x14ac:dyDescent="0.25">
      <c r="B124" s="111">
        <v>45876</v>
      </c>
      <c r="C124" s="119" t="s">
        <v>120</v>
      </c>
      <c r="D124" s="120" t="s">
        <v>29</v>
      </c>
      <c r="E124" s="121">
        <v>1000</v>
      </c>
    </row>
    <row r="125" spans="2:5" x14ac:dyDescent="0.25">
      <c r="B125" s="111">
        <v>45876</v>
      </c>
      <c r="C125" s="119" t="s">
        <v>121</v>
      </c>
      <c r="D125" s="120" t="s">
        <v>23</v>
      </c>
      <c r="E125" s="121">
        <v>12648</v>
      </c>
    </row>
    <row r="126" spans="2:5" x14ac:dyDescent="0.25">
      <c r="B126" s="111">
        <v>45876</v>
      </c>
      <c r="C126" s="12" t="s">
        <v>122</v>
      </c>
      <c r="D126" s="118" t="s">
        <v>53</v>
      </c>
      <c r="E126" s="114">
        <v>7752</v>
      </c>
    </row>
    <row r="127" spans="2:5" x14ac:dyDescent="0.25">
      <c r="B127" s="111">
        <v>45877</v>
      </c>
      <c r="C127" s="12" t="s">
        <v>123</v>
      </c>
      <c r="D127" s="118" t="s">
        <v>25</v>
      </c>
      <c r="E127" s="114">
        <v>18490</v>
      </c>
    </row>
    <row r="128" spans="2:5" x14ac:dyDescent="0.25">
      <c r="B128" s="111">
        <v>45877</v>
      </c>
      <c r="C128" s="12" t="s">
        <v>124</v>
      </c>
      <c r="D128" s="118" t="s">
        <v>25</v>
      </c>
      <c r="E128" s="114">
        <v>156474.49</v>
      </c>
    </row>
    <row r="129" spans="2:5" x14ac:dyDescent="0.25">
      <c r="B129" s="111">
        <v>45877</v>
      </c>
      <c r="C129" s="12" t="s">
        <v>125</v>
      </c>
      <c r="D129" s="118" t="s">
        <v>53</v>
      </c>
      <c r="E129" s="114">
        <v>51</v>
      </c>
    </row>
    <row r="130" spans="2:5" x14ac:dyDescent="0.25">
      <c r="B130" s="111">
        <v>45877</v>
      </c>
      <c r="C130" s="12" t="s">
        <v>126</v>
      </c>
      <c r="D130" s="118" t="s">
        <v>30</v>
      </c>
      <c r="E130" s="114">
        <v>5280</v>
      </c>
    </row>
    <row r="131" spans="2:5" x14ac:dyDescent="0.25">
      <c r="B131" s="111">
        <v>45877</v>
      </c>
      <c r="C131" s="12" t="s">
        <v>127</v>
      </c>
      <c r="D131" s="118" t="s">
        <v>29</v>
      </c>
      <c r="E131" s="114">
        <v>15890</v>
      </c>
    </row>
    <row r="132" spans="2:5" x14ac:dyDescent="0.25">
      <c r="B132" s="111">
        <v>45877</v>
      </c>
      <c r="C132" s="12" t="s">
        <v>128</v>
      </c>
      <c r="D132" s="11" t="s">
        <v>29</v>
      </c>
      <c r="E132" s="114">
        <v>8865</v>
      </c>
    </row>
    <row r="133" spans="2:5" x14ac:dyDescent="0.25">
      <c r="B133" s="111">
        <v>45877</v>
      </c>
      <c r="C133" s="12" t="s">
        <v>129</v>
      </c>
      <c r="D133" s="11" t="s">
        <v>53</v>
      </c>
      <c r="E133" s="114">
        <v>105</v>
      </c>
    </row>
    <row r="134" spans="2:5" x14ac:dyDescent="0.25">
      <c r="B134" s="111">
        <v>45880</v>
      </c>
      <c r="C134" s="12" t="s">
        <v>130</v>
      </c>
      <c r="D134" s="11" t="s">
        <v>25</v>
      </c>
      <c r="E134" s="114">
        <v>18106.54</v>
      </c>
    </row>
    <row r="135" spans="2:5" x14ac:dyDescent="0.25">
      <c r="B135" s="111">
        <v>45880</v>
      </c>
      <c r="C135" s="12" t="s">
        <v>131</v>
      </c>
      <c r="D135" s="11" t="s">
        <v>32</v>
      </c>
      <c r="E135" s="114">
        <v>24029</v>
      </c>
    </row>
    <row r="136" spans="2:5" x14ac:dyDescent="0.25">
      <c r="B136" s="111">
        <v>45880</v>
      </c>
      <c r="C136" s="12" t="s">
        <v>132</v>
      </c>
      <c r="D136" s="13" t="s">
        <v>25</v>
      </c>
      <c r="E136" s="114">
        <v>37953</v>
      </c>
    </row>
    <row r="137" spans="2:5" x14ac:dyDescent="0.25">
      <c r="B137" s="111">
        <v>45880</v>
      </c>
      <c r="C137" s="12" t="s">
        <v>133</v>
      </c>
      <c r="D137" s="13" t="s">
        <v>29</v>
      </c>
      <c r="E137" s="114">
        <v>353997.43</v>
      </c>
    </row>
    <row r="138" spans="2:5" x14ac:dyDescent="0.25">
      <c r="B138" s="111">
        <v>45880</v>
      </c>
      <c r="C138" s="12" t="s">
        <v>134</v>
      </c>
      <c r="D138" s="13" t="s">
        <v>29</v>
      </c>
      <c r="E138" s="114">
        <v>15238976.460000001</v>
      </c>
    </row>
    <row r="139" spans="2:5" x14ac:dyDescent="0.25">
      <c r="B139" s="111">
        <v>45880</v>
      </c>
      <c r="C139" s="12" t="s">
        <v>135</v>
      </c>
      <c r="D139" s="11" t="s">
        <v>30</v>
      </c>
      <c r="E139" s="114">
        <v>575</v>
      </c>
    </row>
    <row r="140" spans="2:5" x14ac:dyDescent="0.25">
      <c r="B140" s="111">
        <v>45880</v>
      </c>
      <c r="C140" s="12" t="s">
        <v>136</v>
      </c>
      <c r="D140" s="11" t="s">
        <v>30</v>
      </c>
      <c r="E140" s="114">
        <v>1375</v>
      </c>
    </row>
    <row r="141" spans="2:5" x14ac:dyDescent="0.25">
      <c r="B141" s="111">
        <v>45880</v>
      </c>
      <c r="C141" s="12" t="s">
        <v>137</v>
      </c>
      <c r="D141" s="11" t="s">
        <v>29</v>
      </c>
      <c r="E141" s="114">
        <v>11150</v>
      </c>
    </row>
    <row r="142" spans="2:5" x14ac:dyDescent="0.25">
      <c r="B142" s="111">
        <v>45880</v>
      </c>
      <c r="C142" s="12" t="s">
        <v>138</v>
      </c>
      <c r="D142" s="11" t="s">
        <v>29</v>
      </c>
      <c r="E142" s="114">
        <v>8715</v>
      </c>
    </row>
    <row r="143" spans="2:5" x14ac:dyDescent="0.25">
      <c r="B143" s="111">
        <v>45880</v>
      </c>
      <c r="C143" s="12" t="s">
        <v>139</v>
      </c>
      <c r="D143" s="11" t="s">
        <v>29</v>
      </c>
      <c r="E143" s="114">
        <v>10656</v>
      </c>
    </row>
    <row r="144" spans="2:5" x14ac:dyDescent="0.25">
      <c r="B144" s="111">
        <v>45880</v>
      </c>
      <c r="C144" s="122" t="s">
        <v>140</v>
      </c>
      <c r="D144" s="11" t="s">
        <v>53</v>
      </c>
      <c r="E144" s="114">
        <v>12020</v>
      </c>
    </row>
    <row r="145" spans="2:5" x14ac:dyDescent="0.25">
      <c r="B145" s="111">
        <v>45881</v>
      </c>
      <c r="C145" s="12" t="s">
        <v>141</v>
      </c>
      <c r="D145" s="11" t="s">
        <v>25</v>
      </c>
      <c r="E145" s="114">
        <v>141040.95999999999</v>
      </c>
    </row>
    <row r="146" spans="2:5" x14ac:dyDescent="0.25">
      <c r="B146" s="111">
        <v>45881</v>
      </c>
      <c r="C146" s="12" t="s">
        <v>142</v>
      </c>
      <c r="D146" s="11" t="s">
        <v>25</v>
      </c>
      <c r="E146" s="114">
        <v>5690</v>
      </c>
    </row>
    <row r="147" spans="2:5" x14ac:dyDescent="0.25">
      <c r="B147" s="111">
        <v>45881</v>
      </c>
      <c r="C147" s="12" t="s">
        <v>143</v>
      </c>
      <c r="D147" s="11" t="s">
        <v>30</v>
      </c>
      <c r="E147" s="114">
        <v>250</v>
      </c>
    </row>
    <row r="148" spans="2:5" x14ac:dyDescent="0.25">
      <c r="B148" s="111">
        <v>45881</v>
      </c>
      <c r="C148" s="12" t="s">
        <v>144</v>
      </c>
      <c r="D148" s="11" t="s">
        <v>33</v>
      </c>
      <c r="E148" s="114">
        <v>8828</v>
      </c>
    </row>
    <row r="149" spans="2:5" x14ac:dyDescent="0.25">
      <c r="B149" s="111">
        <v>45881</v>
      </c>
      <c r="C149" s="12" t="s">
        <v>145</v>
      </c>
      <c r="D149" s="11" t="s">
        <v>33</v>
      </c>
      <c r="E149" s="114">
        <v>720</v>
      </c>
    </row>
    <row r="150" spans="2:5" x14ac:dyDescent="0.25">
      <c r="B150" s="111">
        <v>45881</v>
      </c>
      <c r="C150" s="12" t="s">
        <v>146</v>
      </c>
      <c r="D150" s="11" t="s">
        <v>33</v>
      </c>
      <c r="E150" s="114">
        <v>912</v>
      </c>
    </row>
    <row r="151" spans="2:5" x14ac:dyDescent="0.25">
      <c r="B151" s="111">
        <v>45881</v>
      </c>
      <c r="C151" s="12" t="s">
        <v>147</v>
      </c>
      <c r="D151" s="11" t="s">
        <v>33</v>
      </c>
      <c r="E151" s="114">
        <v>1948</v>
      </c>
    </row>
    <row r="152" spans="2:5" x14ac:dyDescent="0.25">
      <c r="B152" s="111">
        <v>45881</v>
      </c>
      <c r="C152" s="12" t="s">
        <v>148</v>
      </c>
      <c r="D152" s="11" t="s">
        <v>29</v>
      </c>
      <c r="E152" s="114">
        <v>12760</v>
      </c>
    </row>
    <row r="153" spans="2:5" x14ac:dyDescent="0.25">
      <c r="B153" s="111">
        <v>45881</v>
      </c>
      <c r="C153" s="12" t="s">
        <v>149</v>
      </c>
      <c r="D153" s="11" t="s">
        <v>29</v>
      </c>
      <c r="E153" s="114">
        <v>9300</v>
      </c>
    </row>
    <row r="154" spans="2:5" x14ac:dyDescent="0.25">
      <c r="B154" s="111">
        <v>45881</v>
      </c>
      <c r="C154" s="12" t="s">
        <v>150</v>
      </c>
      <c r="D154" s="11" t="s">
        <v>25</v>
      </c>
      <c r="E154" s="114">
        <v>22753.5</v>
      </c>
    </row>
    <row r="155" spans="2:5" x14ac:dyDescent="0.25">
      <c r="B155" s="111">
        <v>45881</v>
      </c>
      <c r="C155" s="12" t="s">
        <v>151</v>
      </c>
      <c r="D155" s="11" t="s">
        <v>53</v>
      </c>
      <c r="E155" s="114">
        <v>7330</v>
      </c>
    </row>
    <row r="156" spans="2:5" x14ac:dyDescent="0.25">
      <c r="B156" s="123">
        <v>45882</v>
      </c>
      <c r="C156" s="12" t="s">
        <v>152</v>
      </c>
      <c r="D156" s="11" t="s">
        <v>25</v>
      </c>
      <c r="E156" s="114">
        <v>50241.36</v>
      </c>
    </row>
    <row r="157" spans="2:5" x14ac:dyDescent="0.25">
      <c r="B157" s="123">
        <v>45882</v>
      </c>
      <c r="C157" s="12" t="s">
        <v>153</v>
      </c>
      <c r="D157" s="11" t="s">
        <v>30</v>
      </c>
      <c r="E157" s="114">
        <v>275</v>
      </c>
    </row>
    <row r="158" spans="2:5" x14ac:dyDescent="0.25">
      <c r="B158" s="123">
        <v>45882</v>
      </c>
      <c r="C158" s="12" t="s">
        <v>154</v>
      </c>
      <c r="D158" s="11" t="s">
        <v>31</v>
      </c>
      <c r="E158" s="114">
        <v>5517</v>
      </c>
    </row>
    <row r="159" spans="2:5" x14ac:dyDescent="0.25">
      <c r="B159" s="123">
        <v>45882</v>
      </c>
      <c r="C159" s="12" t="s">
        <v>155</v>
      </c>
      <c r="D159" s="11" t="s">
        <v>25</v>
      </c>
      <c r="E159" s="114">
        <v>45507</v>
      </c>
    </row>
    <row r="160" spans="2:5" x14ac:dyDescent="0.25">
      <c r="B160" s="123">
        <v>45882</v>
      </c>
      <c r="C160" s="14" t="s">
        <v>156</v>
      </c>
      <c r="D160" s="31" t="s">
        <v>29</v>
      </c>
      <c r="E160" s="124">
        <v>8460</v>
      </c>
    </row>
    <row r="161" spans="2:5" x14ac:dyDescent="0.25">
      <c r="B161" s="123">
        <v>45882</v>
      </c>
      <c r="C161" s="12" t="s">
        <v>157</v>
      </c>
      <c r="D161" s="11" t="s">
        <v>29</v>
      </c>
      <c r="E161" s="114">
        <v>15855</v>
      </c>
    </row>
    <row r="162" spans="2:5" x14ac:dyDescent="0.25">
      <c r="B162" s="123">
        <v>45882</v>
      </c>
      <c r="C162" s="12">
        <v>40168</v>
      </c>
      <c r="D162" s="11" t="s">
        <v>29</v>
      </c>
      <c r="E162" s="114">
        <v>4725</v>
      </c>
    </row>
    <row r="163" spans="2:5" x14ac:dyDescent="0.25">
      <c r="B163" s="123">
        <v>45882</v>
      </c>
      <c r="C163" s="12" t="s">
        <v>158</v>
      </c>
      <c r="D163" s="11" t="s">
        <v>34</v>
      </c>
      <c r="E163" s="114">
        <v>1829</v>
      </c>
    </row>
    <row r="164" spans="2:5" x14ac:dyDescent="0.25">
      <c r="B164" s="123">
        <v>45882</v>
      </c>
      <c r="C164" s="12" t="s">
        <v>159</v>
      </c>
      <c r="D164" s="11" t="s">
        <v>40</v>
      </c>
      <c r="E164" s="114">
        <v>3132</v>
      </c>
    </row>
    <row r="165" spans="2:5" x14ac:dyDescent="0.25">
      <c r="B165" s="123">
        <v>45882</v>
      </c>
      <c r="C165" s="12" t="s">
        <v>160</v>
      </c>
      <c r="D165" s="11" t="s">
        <v>23</v>
      </c>
      <c r="E165" s="114">
        <v>8608</v>
      </c>
    </row>
    <row r="166" spans="2:5" x14ac:dyDescent="0.25">
      <c r="B166" s="123">
        <v>45882</v>
      </c>
      <c r="C166" s="12" t="s">
        <v>161</v>
      </c>
      <c r="D166" s="11" t="s">
        <v>23</v>
      </c>
      <c r="E166" s="114">
        <v>2167</v>
      </c>
    </row>
    <row r="167" spans="2:5" x14ac:dyDescent="0.25">
      <c r="B167" s="123">
        <v>45883</v>
      </c>
      <c r="C167" s="12" t="s">
        <v>162</v>
      </c>
      <c r="D167" s="11" t="s">
        <v>25</v>
      </c>
      <c r="E167" s="114">
        <v>217210.29</v>
      </c>
    </row>
    <row r="168" spans="2:5" x14ac:dyDescent="0.25">
      <c r="B168" s="123">
        <v>45883</v>
      </c>
      <c r="C168" s="12" t="s">
        <v>163</v>
      </c>
      <c r="D168" s="11" t="s">
        <v>30</v>
      </c>
      <c r="E168" s="114">
        <v>150</v>
      </c>
    </row>
    <row r="169" spans="2:5" x14ac:dyDescent="0.25">
      <c r="B169" s="123">
        <v>45883</v>
      </c>
      <c r="C169" s="12" t="s">
        <v>164</v>
      </c>
      <c r="D169" s="11" t="s">
        <v>25</v>
      </c>
      <c r="E169" s="114">
        <v>22753.5</v>
      </c>
    </row>
    <row r="170" spans="2:5" x14ac:dyDescent="0.25">
      <c r="B170" s="123">
        <v>45883</v>
      </c>
      <c r="C170" s="12" t="s">
        <v>165</v>
      </c>
      <c r="D170" s="11" t="s">
        <v>30</v>
      </c>
      <c r="E170" s="114">
        <v>22480</v>
      </c>
    </row>
    <row r="171" spans="2:5" x14ac:dyDescent="0.25">
      <c r="B171" s="123">
        <v>45883</v>
      </c>
      <c r="C171" s="12" t="s">
        <v>166</v>
      </c>
      <c r="D171" s="11" t="s">
        <v>29</v>
      </c>
      <c r="E171" s="114">
        <v>13778</v>
      </c>
    </row>
    <row r="172" spans="2:5" x14ac:dyDescent="0.25">
      <c r="B172" s="123">
        <v>45883</v>
      </c>
      <c r="C172" s="12" t="s">
        <v>167</v>
      </c>
      <c r="D172" s="11" t="s">
        <v>29</v>
      </c>
      <c r="E172" s="114">
        <v>8773</v>
      </c>
    </row>
    <row r="173" spans="2:5" x14ac:dyDescent="0.25">
      <c r="B173" s="123">
        <v>45883</v>
      </c>
      <c r="C173" s="12" t="s">
        <v>168</v>
      </c>
      <c r="D173" s="11" t="s">
        <v>29</v>
      </c>
      <c r="E173" s="114">
        <v>1000</v>
      </c>
    </row>
    <row r="174" spans="2:5" x14ac:dyDescent="0.25">
      <c r="B174" s="123">
        <v>45883</v>
      </c>
      <c r="C174" s="12" t="s">
        <v>169</v>
      </c>
      <c r="D174" s="11" t="s">
        <v>30</v>
      </c>
      <c r="E174" s="114">
        <v>225</v>
      </c>
    </row>
    <row r="175" spans="2:5" x14ac:dyDescent="0.25">
      <c r="B175" s="123">
        <v>45883</v>
      </c>
      <c r="C175" s="12" t="s">
        <v>170</v>
      </c>
      <c r="D175" s="11" t="s">
        <v>53</v>
      </c>
      <c r="E175" s="114">
        <v>1000</v>
      </c>
    </row>
    <row r="176" spans="2:5" x14ac:dyDescent="0.25">
      <c r="B176" s="123">
        <v>45883</v>
      </c>
      <c r="C176" s="12" t="s">
        <v>171</v>
      </c>
      <c r="D176" s="11" t="s">
        <v>25</v>
      </c>
      <c r="E176" s="114">
        <v>67440</v>
      </c>
    </row>
    <row r="177" spans="2:5" x14ac:dyDescent="0.25">
      <c r="B177" s="123">
        <v>45884</v>
      </c>
      <c r="C177" s="12" t="s">
        <v>172</v>
      </c>
      <c r="D177" s="11" t="s">
        <v>25</v>
      </c>
      <c r="E177" s="114">
        <v>774505.79</v>
      </c>
    </row>
    <row r="178" spans="2:5" x14ac:dyDescent="0.25">
      <c r="B178" s="123">
        <v>45884</v>
      </c>
      <c r="C178" s="12" t="s">
        <v>173</v>
      </c>
      <c r="D178" s="11" t="s">
        <v>25</v>
      </c>
      <c r="E178" s="114">
        <v>132115</v>
      </c>
    </row>
    <row r="179" spans="2:5" x14ac:dyDescent="0.25">
      <c r="B179" s="123">
        <v>45884</v>
      </c>
      <c r="C179" s="12" t="s">
        <v>174</v>
      </c>
      <c r="D179" s="11" t="s">
        <v>29</v>
      </c>
      <c r="E179" s="114">
        <v>56312100.189999998</v>
      </c>
    </row>
    <row r="180" spans="2:5" x14ac:dyDescent="0.25">
      <c r="B180" s="123">
        <v>45884</v>
      </c>
      <c r="C180" s="12" t="s">
        <v>175</v>
      </c>
      <c r="D180" s="11" t="s">
        <v>30</v>
      </c>
      <c r="E180" s="114">
        <v>100</v>
      </c>
    </row>
    <row r="181" spans="2:5" x14ac:dyDescent="0.25">
      <c r="B181" s="123">
        <v>45884</v>
      </c>
      <c r="C181" s="12" t="s">
        <v>176</v>
      </c>
      <c r="D181" s="11" t="s">
        <v>35</v>
      </c>
      <c r="E181" s="114">
        <v>18157</v>
      </c>
    </row>
    <row r="182" spans="2:5" x14ac:dyDescent="0.25">
      <c r="B182" s="123">
        <v>45884</v>
      </c>
      <c r="C182" s="125" t="s">
        <v>177</v>
      </c>
      <c r="D182" s="126" t="s">
        <v>35</v>
      </c>
      <c r="E182" s="127">
        <v>16860</v>
      </c>
    </row>
    <row r="183" spans="2:5" x14ac:dyDescent="0.25">
      <c r="B183" s="123">
        <v>45884</v>
      </c>
      <c r="C183" s="12" t="s">
        <v>178</v>
      </c>
      <c r="D183" s="11" t="s">
        <v>35</v>
      </c>
      <c r="E183" s="114">
        <v>5420</v>
      </c>
    </row>
    <row r="184" spans="2:5" x14ac:dyDescent="0.25">
      <c r="B184" s="123">
        <v>45884</v>
      </c>
      <c r="C184" s="12" t="s">
        <v>179</v>
      </c>
      <c r="D184" s="11" t="s">
        <v>29</v>
      </c>
      <c r="E184" s="114">
        <v>13740</v>
      </c>
    </row>
    <row r="185" spans="2:5" x14ac:dyDescent="0.25">
      <c r="B185" s="123">
        <v>45884</v>
      </c>
      <c r="C185" s="12" t="s">
        <v>180</v>
      </c>
      <c r="D185" s="11" t="s">
        <v>29</v>
      </c>
      <c r="E185" s="114">
        <v>9370</v>
      </c>
    </row>
    <row r="186" spans="2:5" x14ac:dyDescent="0.25">
      <c r="B186" s="123">
        <v>45884</v>
      </c>
      <c r="C186" s="12" t="s">
        <v>181</v>
      </c>
      <c r="D186" s="11" t="s">
        <v>53</v>
      </c>
      <c r="E186" s="114">
        <v>9915</v>
      </c>
    </row>
    <row r="187" spans="2:5" x14ac:dyDescent="0.25">
      <c r="B187" s="123">
        <v>45887</v>
      </c>
      <c r="C187" s="12" t="s">
        <v>182</v>
      </c>
      <c r="D187" s="11" t="s">
        <v>25</v>
      </c>
      <c r="E187" s="114">
        <v>71372</v>
      </c>
    </row>
    <row r="188" spans="2:5" x14ac:dyDescent="0.25">
      <c r="B188" s="123">
        <v>45887</v>
      </c>
      <c r="C188" s="12" t="s">
        <v>183</v>
      </c>
      <c r="D188" s="11" t="s">
        <v>29</v>
      </c>
      <c r="E188" s="114">
        <v>8662766.7599999998</v>
      </c>
    </row>
    <row r="189" spans="2:5" x14ac:dyDescent="0.25">
      <c r="B189" s="123">
        <v>45887</v>
      </c>
      <c r="C189" s="12" t="s">
        <v>184</v>
      </c>
      <c r="D189" s="11" t="s">
        <v>53</v>
      </c>
      <c r="E189" s="114">
        <v>6160</v>
      </c>
    </row>
    <row r="190" spans="2:5" x14ac:dyDescent="0.25">
      <c r="B190" s="123">
        <v>45887</v>
      </c>
      <c r="C190" s="119" t="s">
        <v>185</v>
      </c>
      <c r="D190" s="128" t="s">
        <v>30</v>
      </c>
      <c r="E190" s="121">
        <v>1791</v>
      </c>
    </row>
    <row r="191" spans="2:5" x14ac:dyDescent="0.25">
      <c r="B191" s="123">
        <v>45887</v>
      </c>
      <c r="C191" s="12" t="s">
        <v>186</v>
      </c>
      <c r="D191" s="11" t="s">
        <v>32</v>
      </c>
      <c r="E191" s="121">
        <v>73884</v>
      </c>
    </row>
    <row r="192" spans="2:5" ht="17.25" x14ac:dyDescent="0.25">
      <c r="B192" s="129">
        <v>45887</v>
      </c>
      <c r="C192" s="130" t="s">
        <v>187</v>
      </c>
      <c r="D192" s="131" t="s">
        <v>33</v>
      </c>
      <c r="E192" s="132">
        <v>3202</v>
      </c>
    </row>
    <row r="193" spans="2:5" x14ac:dyDescent="0.25">
      <c r="B193" s="123">
        <v>45887</v>
      </c>
      <c r="C193" s="12" t="s">
        <v>188</v>
      </c>
      <c r="D193" s="11" t="s">
        <v>29</v>
      </c>
      <c r="E193" s="114">
        <v>10181</v>
      </c>
    </row>
    <row r="194" spans="2:5" x14ac:dyDescent="0.25">
      <c r="B194" s="123">
        <v>45887</v>
      </c>
      <c r="C194" s="12" t="s">
        <v>189</v>
      </c>
      <c r="D194" s="11" t="s">
        <v>29</v>
      </c>
      <c r="E194" s="114">
        <v>8203</v>
      </c>
    </row>
    <row r="195" spans="2:5" x14ac:dyDescent="0.25">
      <c r="B195" s="123">
        <v>45887</v>
      </c>
      <c r="C195" s="12" t="s">
        <v>190</v>
      </c>
      <c r="D195" s="11" t="s">
        <v>53</v>
      </c>
      <c r="E195" s="114">
        <v>521</v>
      </c>
    </row>
    <row r="196" spans="2:5" x14ac:dyDescent="0.25">
      <c r="B196" s="123">
        <v>45888</v>
      </c>
      <c r="C196" s="12" t="s">
        <v>191</v>
      </c>
      <c r="D196" s="11" t="s">
        <v>25</v>
      </c>
      <c r="E196" s="114">
        <v>85134</v>
      </c>
    </row>
    <row r="197" spans="2:5" x14ac:dyDescent="0.25">
      <c r="B197" s="123">
        <v>45888</v>
      </c>
      <c r="C197" s="12" t="s">
        <v>192</v>
      </c>
      <c r="D197" s="11" t="s">
        <v>30</v>
      </c>
      <c r="E197" s="114">
        <v>200</v>
      </c>
    </row>
    <row r="198" spans="2:5" x14ac:dyDescent="0.25">
      <c r="B198" s="123">
        <v>45888</v>
      </c>
      <c r="C198" s="12" t="s">
        <v>193</v>
      </c>
      <c r="D198" s="11" t="s">
        <v>29</v>
      </c>
      <c r="E198" s="114">
        <v>9084</v>
      </c>
    </row>
    <row r="199" spans="2:5" x14ac:dyDescent="0.25">
      <c r="B199" s="123">
        <v>45888</v>
      </c>
      <c r="C199" s="12" t="s">
        <v>194</v>
      </c>
      <c r="D199" s="11" t="s">
        <v>29</v>
      </c>
      <c r="E199" s="114">
        <v>11886</v>
      </c>
    </row>
    <row r="200" spans="2:5" x14ac:dyDescent="0.25">
      <c r="B200" s="123">
        <v>45888</v>
      </c>
      <c r="C200" s="12" t="s">
        <v>195</v>
      </c>
      <c r="D200" s="11" t="s">
        <v>34</v>
      </c>
      <c r="E200" s="114">
        <v>348440</v>
      </c>
    </row>
    <row r="201" spans="2:5" x14ac:dyDescent="0.25">
      <c r="B201" s="123">
        <v>45888</v>
      </c>
      <c r="C201" s="38" t="s">
        <v>196</v>
      </c>
      <c r="D201" s="11" t="s">
        <v>53</v>
      </c>
      <c r="E201" s="114">
        <v>2100</v>
      </c>
    </row>
    <row r="202" spans="2:5" x14ac:dyDescent="0.25">
      <c r="B202" s="123">
        <v>45888</v>
      </c>
      <c r="C202" s="12" t="s">
        <v>197</v>
      </c>
      <c r="D202" s="11" t="s">
        <v>25</v>
      </c>
      <c r="E202" s="114">
        <v>505800</v>
      </c>
    </row>
    <row r="203" spans="2:5" x14ac:dyDescent="0.25">
      <c r="B203" s="123">
        <v>45888</v>
      </c>
      <c r="C203" s="12" t="s">
        <v>198</v>
      </c>
      <c r="D203" s="11" t="s">
        <v>29</v>
      </c>
      <c r="E203" s="114">
        <v>2397924.5699999998</v>
      </c>
    </row>
    <row r="204" spans="2:5" x14ac:dyDescent="0.25">
      <c r="B204" s="123">
        <v>45888</v>
      </c>
      <c r="C204" s="12" t="s">
        <v>199</v>
      </c>
      <c r="D204" s="11" t="s">
        <v>29</v>
      </c>
      <c r="E204" s="114">
        <v>793306</v>
      </c>
    </row>
    <row r="205" spans="2:5" x14ac:dyDescent="0.25">
      <c r="B205" s="123">
        <v>45888</v>
      </c>
      <c r="C205" s="12" t="s">
        <v>200</v>
      </c>
      <c r="D205" s="11" t="s">
        <v>29</v>
      </c>
      <c r="E205" s="114">
        <v>2896250</v>
      </c>
    </row>
    <row r="206" spans="2:5" x14ac:dyDescent="0.25">
      <c r="B206" s="123">
        <v>45889</v>
      </c>
      <c r="C206" s="12" t="s">
        <v>201</v>
      </c>
      <c r="D206" s="11" t="s">
        <v>25</v>
      </c>
      <c r="E206" s="114">
        <v>242714</v>
      </c>
    </row>
    <row r="207" spans="2:5" x14ac:dyDescent="0.25">
      <c r="B207" s="123">
        <v>45889</v>
      </c>
      <c r="C207" s="12" t="s">
        <v>202</v>
      </c>
      <c r="D207" s="11" t="s">
        <v>25</v>
      </c>
      <c r="E207" s="114">
        <v>88347</v>
      </c>
    </row>
    <row r="208" spans="2:5" x14ac:dyDescent="0.25">
      <c r="B208" s="123">
        <v>45889</v>
      </c>
      <c r="C208" s="133" t="s">
        <v>203</v>
      </c>
      <c r="D208" s="11" t="s">
        <v>30</v>
      </c>
      <c r="E208" s="114">
        <v>300</v>
      </c>
    </row>
    <row r="209" spans="2:5" x14ac:dyDescent="0.25">
      <c r="B209" s="123">
        <v>45889</v>
      </c>
      <c r="C209" s="12" t="s">
        <v>204</v>
      </c>
      <c r="D209" s="11" t="s">
        <v>31</v>
      </c>
      <c r="E209" s="114">
        <v>2977</v>
      </c>
    </row>
    <row r="210" spans="2:5" x14ac:dyDescent="0.25">
      <c r="B210" s="123">
        <v>45889</v>
      </c>
      <c r="C210" s="12" t="s">
        <v>205</v>
      </c>
      <c r="D210" s="11" t="s">
        <v>25</v>
      </c>
      <c r="E210" s="114">
        <v>56656.25</v>
      </c>
    </row>
    <row r="211" spans="2:5" x14ac:dyDescent="0.25">
      <c r="B211" s="123">
        <v>45889</v>
      </c>
      <c r="C211" s="12" t="s">
        <v>204</v>
      </c>
      <c r="D211" s="11" t="s">
        <v>31</v>
      </c>
      <c r="E211" s="114">
        <v>12397.68</v>
      </c>
    </row>
    <row r="212" spans="2:5" x14ac:dyDescent="0.25">
      <c r="B212" s="123">
        <v>45889</v>
      </c>
      <c r="C212" s="12" t="s">
        <v>206</v>
      </c>
      <c r="D212" s="11" t="s">
        <v>29</v>
      </c>
      <c r="E212" s="114">
        <v>12150</v>
      </c>
    </row>
    <row r="213" spans="2:5" x14ac:dyDescent="0.25">
      <c r="B213" s="123">
        <v>45889</v>
      </c>
      <c r="C213" s="12" t="s">
        <v>207</v>
      </c>
      <c r="D213" s="11" t="s">
        <v>29</v>
      </c>
      <c r="E213" s="114">
        <v>9302</v>
      </c>
    </row>
    <row r="214" spans="2:5" x14ac:dyDescent="0.25">
      <c r="B214" s="123">
        <v>45889</v>
      </c>
      <c r="C214" s="12" t="s">
        <v>208</v>
      </c>
      <c r="D214" s="11" t="s">
        <v>53</v>
      </c>
      <c r="E214" s="114">
        <v>17767</v>
      </c>
    </row>
    <row r="215" spans="2:5" x14ac:dyDescent="0.25">
      <c r="B215" s="123">
        <v>45889</v>
      </c>
      <c r="C215" s="12" t="s">
        <v>209</v>
      </c>
      <c r="D215" s="11" t="s">
        <v>23</v>
      </c>
      <c r="E215" s="114">
        <v>6258</v>
      </c>
    </row>
    <row r="216" spans="2:5" x14ac:dyDescent="0.25">
      <c r="B216" s="123">
        <v>45889</v>
      </c>
      <c r="C216" s="12" t="s">
        <v>210</v>
      </c>
      <c r="D216" s="11" t="s">
        <v>23</v>
      </c>
      <c r="E216" s="114">
        <v>100</v>
      </c>
    </row>
    <row r="217" spans="2:5" x14ac:dyDescent="0.25">
      <c r="B217" s="123">
        <v>45889</v>
      </c>
      <c r="C217" s="12">
        <v>1802004</v>
      </c>
      <c r="D217" s="11" t="s">
        <v>29</v>
      </c>
      <c r="E217" s="114">
        <v>5030206.3</v>
      </c>
    </row>
    <row r="218" spans="2:5" x14ac:dyDescent="0.25">
      <c r="B218" s="123">
        <v>45890</v>
      </c>
      <c r="C218" s="12" t="s">
        <v>211</v>
      </c>
      <c r="D218" s="11" t="s">
        <v>25</v>
      </c>
      <c r="E218" s="114">
        <v>74225.320000000007</v>
      </c>
    </row>
    <row r="219" spans="2:5" x14ac:dyDescent="0.25">
      <c r="B219" s="123">
        <v>45890</v>
      </c>
      <c r="C219" s="12" t="s">
        <v>174</v>
      </c>
      <c r="D219" s="11" t="s">
        <v>29</v>
      </c>
      <c r="E219" s="114">
        <v>5342152.05</v>
      </c>
    </row>
    <row r="220" spans="2:5" x14ac:dyDescent="0.25">
      <c r="B220" s="123">
        <v>45890</v>
      </c>
      <c r="C220" s="12" t="s">
        <v>212</v>
      </c>
      <c r="D220" s="11" t="s">
        <v>30</v>
      </c>
      <c r="E220" s="114">
        <v>800</v>
      </c>
    </row>
    <row r="221" spans="2:5" x14ac:dyDescent="0.25">
      <c r="B221" s="123">
        <v>45890</v>
      </c>
      <c r="C221" s="12" t="s">
        <v>213</v>
      </c>
      <c r="D221" s="11" t="s">
        <v>40</v>
      </c>
      <c r="E221" s="114">
        <v>27930</v>
      </c>
    </row>
    <row r="222" spans="2:5" x14ac:dyDescent="0.25">
      <c r="B222" s="123">
        <v>45890</v>
      </c>
      <c r="C222" s="12" t="s">
        <v>214</v>
      </c>
      <c r="D222" s="11" t="s">
        <v>29</v>
      </c>
      <c r="E222" s="114">
        <v>12835</v>
      </c>
    </row>
    <row r="223" spans="2:5" x14ac:dyDescent="0.25">
      <c r="B223" s="123">
        <v>45890</v>
      </c>
      <c r="C223" s="12" t="s">
        <v>215</v>
      </c>
      <c r="D223" s="11" t="s">
        <v>29</v>
      </c>
      <c r="E223" s="114">
        <v>9006</v>
      </c>
    </row>
    <row r="224" spans="2:5" x14ac:dyDescent="0.25">
      <c r="B224" s="123">
        <v>45891</v>
      </c>
      <c r="C224" s="12" t="s">
        <v>216</v>
      </c>
      <c r="D224" s="11" t="s">
        <v>25</v>
      </c>
      <c r="E224" s="114">
        <v>67213.77</v>
      </c>
    </row>
    <row r="225" spans="2:5" x14ac:dyDescent="0.25">
      <c r="B225" s="123">
        <v>45891</v>
      </c>
      <c r="C225" s="12" t="s">
        <v>217</v>
      </c>
      <c r="D225" s="11" t="s">
        <v>30</v>
      </c>
      <c r="E225" s="114">
        <v>300</v>
      </c>
    </row>
    <row r="226" spans="2:5" x14ac:dyDescent="0.25">
      <c r="B226" s="123">
        <v>45891</v>
      </c>
      <c r="C226" s="12" t="s">
        <v>218</v>
      </c>
      <c r="D226" s="11" t="s">
        <v>53</v>
      </c>
      <c r="E226" s="114">
        <v>210</v>
      </c>
    </row>
    <row r="227" spans="2:5" x14ac:dyDescent="0.25">
      <c r="B227" s="123">
        <v>45891</v>
      </c>
      <c r="C227" s="12" t="s">
        <v>193</v>
      </c>
      <c r="D227" s="11" t="s">
        <v>29</v>
      </c>
      <c r="E227" s="114">
        <v>11433</v>
      </c>
    </row>
    <row r="228" spans="2:5" x14ac:dyDescent="0.25">
      <c r="B228" s="123">
        <v>45891</v>
      </c>
      <c r="C228" s="12" t="s">
        <v>194</v>
      </c>
      <c r="D228" s="11" t="s">
        <v>29</v>
      </c>
      <c r="E228" s="114">
        <v>8003</v>
      </c>
    </row>
    <row r="229" spans="2:5" x14ac:dyDescent="0.25">
      <c r="B229" s="123">
        <v>45891</v>
      </c>
      <c r="C229" s="12" t="s">
        <v>219</v>
      </c>
      <c r="D229" s="11" t="s">
        <v>32</v>
      </c>
      <c r="E229" s="114">
        <v>539520</v>
      </c>
    </row>
    <row r="230" spans="2:5" x14ac:dyDescent="0.25">
      <c r="B230" s="123">
        <v>45891</v>
      </c>
      <c r="C230" s="12" t="s">
        <v>220</v>
      </c>
      <c r="D230" s="11" t="s">
        <v>23</v>
      </c>
      <c r="E230" s="114">
        <v>10745</v>
      </c>
    </row>
    <row r="231" spans="2:5" x14ac:dyDescent="0.25">
      <c r="B231" s="123">
        <v>45891</v>
      </c>
      <c r="C231" s="12" t="s">
        <v>221</v>
      </c>
      <c r="D231" s="11" t="s">
        <v>53</v>
      </c>
      <c r="E231" s="114">
        <v>2600</v>
      </c>
    </row>
    <row r="232" spans="2:5" x14ac:dyDescent="0.25">
      <c r="B232" s="123">
        <v>45894</v>
      </c>
      <c r="C232" s="12" t="s">
        <v>222</v>
      </c>
      <c r="D232" s="11" t="s">
        <v>25</v>
      </c>
      <c r="E232" s="114">
        <v>295795.5</v>
      </c>
    </row>
    <row r="233" spans="2:5" x14ac:dyDescent="0.25">
      <c r="B233" s="123">
        <v>45894</v>
      </c>
      <c r="C233" s="12" t="s">
        <v>223</v>
      </c>
      <c r="D233" s="11" t="s">
        <v>25</v>
      </c>
      <c r="E233" s="114">
        <v>47971.14</v>
      </c>
    </row>
    <row r="234" spans="2:5" x14ac:dyDescent="0.25">
      <c r="B234" s="123">
        <v>45894</v>
      </c>
      <c r="C234" s="12" t="s">
        <v>224</v>
      </c>
      <c r="D234" s="11" t="s">
        <v>30</v>
      </c>
      <c r="E234" s="114">
        <v>37575</v>
      </c>
    </row>
    <row r="235" spans="2:5" x14ac:dyDescent="0.25">
      <c r="B235" s="123">
        <v>45894</v>
      </c>
      <c r="C235" s="12" t="s">
        <v>225</v>
      </c>
      <c r="D235" s="11" t="s">
        <v>25</v>
      </c>
      <c r="E235" s="114">
        <v>12905.05</v>
      </c>
    </row>
    <row r="236" spans="2:5" x14ac:dyDescent="0.25">
      <c r="B236" s="123">
        <v>45894</v>
      </c>
      <c r="C236" s="12" t="s">
        <v>226</v>
      </c>
      <c r="D236" s="11" t="s">
        <v>29</v>
      </c>
      <c r="E236" s="114">
        <v>14359616.720000001</v>
      </c>
    </row>
    <row r="237" spans="2:5" x14ac:dyDescent="0.25">
      <c r="B237" s="123">
        <v>45894</v>
      </c>
      <c r="C237" s="12" t="s">
        <v>227</v>
      </c>
      <c r="D237" s="11" t="s">
        <v>30</v>
      </c>
      <c r="E237" s="114">
        <v>175</v>
      </c>
    </row>
    <row r="238" spans="2:5" x14ac:dyDescent="0.25">
      <c r="B238" s="123">
        <v>45894</v>
      </c>
      <c r="C238" s="12" t="s">
        <v>228</v>
      </c>
      <c r="D238" s="11" t="s">
        <v>33</v>
      </c>
      <c r="E238" s="114">
        <v>6253</v>
      </c>
    </row>
    <row r="239" spans="2:5" x14ac:dyDescent="0.25">
      <c r="B239" s="123">
        <v>45894</v>
      </c>
      <c r="C239" s="12" t="s">
        <v>229</v>
      </c>
      <c r="D239" s="11" t="s">
        <v>25</v>
      </c>
      <c r="E239" s="114">
        <v>2501</v>
      </c>
    </row>
    <row r="240" spans="2:5" x14ac:dyDescent="0.25">
      <c r="B240" s="123">
        <v>45894</v>
      </c>
      <c r="C240" s="12" t="s">
        <v>230</v>
      </c>
      <c r="D240" s="11" t="s">
        <v>29</v>
      </c>
      <c r="E240" s="114">
        <v>7962</v>
      </c>
    </row>
    <row r="241" spans="2:5" x14ac:dyDescent="0.25">
      <c r="B241" s="123">
        <v>45894</v>
      </c>
      <c r="C241" s="12" t="s">
        <v>231</v>
      </c>
      <c r="D241" s="11" t="s">
        <v>29</v>
      </c>
      <c r="E241" s="114">
        <v>10860</v>
      </c>
    </row>
    <row r="242" spans="2:5" x14ac:dyDescent="0.25">
      <c r="B242" s="123">
        <v>45894</v>
      </c>
      <c r="C242" s="12" t="s">
        <v>232</v>
      </c>
      <c r="D242" s="11" t="s">
        <v>29</v>
      </c>
      <c r="E242" s="114">
        <v>12081</v>
      </c>
    </row>
    <row r="243" spans="2:5" x14ac:dyDescent="0.25">
      <c r="B243" s="123">
        <v>45894</v>
      </c>
      <c r="C243" s="12" t="s">
        <v>233</v>
      </c>
      <c r="D243" s="11" t="s">
        <v>53</v>
      </c>
      <c r="E243" s="114">
        <v>2533</v>
      </c>
    </row>
    <row r="244" spans="2:5" x14ac:dyDescent="0.25">
      <c r="B244" s="123">
        <v>45894</v>
      </c>
      <c r="C244" s="12" t="s">
        <v>234</v>
      </c>
      <c r="D244" s="11" t="s">
        <v>23</v>
      </c>
      <c r="E244" s="114">
        <v>827</v>
      </c>
    </row>
    <row r="245" spans="2:5" x14ac:dyDescent="0.25">
      <c r="B245" s="123">
        <v>45895</v>
      </c>
      <c r="C245" s="12" t="s">
        <v>235</v>
      </c>
      <c r="D245" s="11" t="s">
        <v>25</v>
      </c>
      <c r="E245" s="114">
        <v>85664.12</v>
      </c>
    </row>
    <row r="246" spans="2:5" x14ac:dyDescent="0.25">
      <c r="B246" s="123">
        <v>45895</v>
      </c>
      <c r="C246" s="12" t="s">
        <v>236</v>
      </c>
      <c r="D246" s="11" t="s">
        <v>35</v>
      </c>
      <c r="E246" s="114">
        <v>38673.5</v>
      </c>
    </row>
    <row r="247" spans="2:5" x14ac:dyDescent="0.25">
      <c r="B247" s="123">
        <v>45895</v>
      </c>
      <c r="C247" s="12" t="s">
        <v>237</v>
      </c>
      <c r="D247" s="11" t="s">
        <v>30</v>
      </c>
      <c r="E247" s="114">
        <v>200</v>
      </c>
    </row>
    <row r="248" spans="2:5" x14ac:dyDescent="0.25">
      <c r="B248" s="123">
        <v>45895</v>
      </c>
      <c r="C248" s="12" t="s">
        <v>238</v>
      </c>
      <c r="D248" s="11" t="s">
        <v>25</v>
      </c>
      <c r="E248" s="114">
        <v>33694</v>
      </c>
    </row>
    <row r="249" spans="2:5" x14ac:dyDescent="0.25">
      <c r="B249" s="123">
        <v>45895</v>
      </c>
      <c r="C249" s="12" t="s">
        <v>239</v>
      </c>
      <c r="D249" s="11" t="s">
        <v>29</v>
      </c>
      <c r="E249" s="114">
        <v>8158</v>
      </c>
    </row>
    <row r="250" spans="2:5" x14ac:dyDescent="0.25">
      <c r="B250" s="123">
        <v>45895</v>
      </c>
      <c r="C250" s="12" t="s">
        <v>240</v>
      </c>
      <c r="D250" s="11" t="s">
        <v>29</v>
      </c>
      <c r="E250" s="114">
        <v>13620</v>
      </c>
    </row>
    <row r="251" spans="2:5" x14ac:dyDescent="0.25">
      <c r="B251" s="123">
        <v>45896</v>
      </c>
      <c r="C251" s="12" t="s">
        <v>70</v>
      </c>
      <c r="D251" s="11" t="s">
        <v>29</v>
      </c>
      <c r="E251" s="114">
        <v>8159995.1299999999</v>
      </c>
    </row>
    <row r="252" spans="2:5" x14ac:dyDescent="0.25">
      <c r="B252" s="123">
        <v>45896</v>
      </c>
      <c r="C252" s="12" t="s">
        <v>241</v>
      </c>
      <c r="D252" s="11" t="s">
        <v>25</v>
      </c>
      <c r="E252" s="114">
        <v>271350.2</v>
      </c>
    </row>
    <row r="253" spans="2:5" x14ac:dyDescent="0.25">
      <c r="B253" s="123">
        <v>45896</v>
      </c>
      <c r="C253" s="12" t="s">
        <v>242</v>
      </c>
      <c r="D253" s="11" t="s">
        <v>53</v>
      </c>
      <c r="E253" s="114">
        <v>2550</v>
      </c>
    </row>
    <row r="254" spans="2:5" x14ac:dyDescent="0.25">
      <c r="B254" s="123">
        <v>45896</v>
      </c>
      <c r="C254" s="12" t="s">
        <v>243</v>
      </c>
      <c r="D254" s="11" t="s">
        <v>29</v>
      </c>
      <c r="E254" s="114">
        <v>14715</v>
      </c>
    </row>
    <row r="255" spans="2:5" x14ac:dyDescent="0.25">
      <c r="B255" s="123">
        <v>45896</v>
      </c>
      <c r="C255" s="12" t="s">
        <v>244</v>
      </c>
      <c r="D255" s="11" t="s">
        <v>29</v>
      </c>
      <c r="E255" s="114">
        <v>8314</v>
      </c>
    </row>
    <row r="256" spans="2:5" x14ac:dyDescent="0.25">
      <c r="B256" s="123">
        <v>45897</v>
      </c>
      <c r="C256" s="12" t="s">
        <v>245</v>
      </c>
      <c r="D256" s="11" t="s">
        <v>25</v>
      </c>
      <c r="E256" s="114">
        <v>92884</v>
      </c>
    </row>
    <row r="257" spans="2:5" x14ac:dyDescent="0.25">
      <c r="B257" s="123">
        <v>45897</v>
      </c>
      <c r="C257" s="12" t="s">
        <v>246</v>
      </c>
      <c r="D257" s="11" t="s">
        <v>25</v>
      </c>
      <c r="E257" s="114">
        <v>274793.65000000002</v>
      </c>
    </row>
    <row r="258" spans="2:5" x14ac:dyDescent="0.25">
      <c r="B258" s="123">
        <v>45897</v>
      </c>
      <c r="C258" s="12" t="s">
        <v>247</v>
      </c>
      <c r="D258" s="11" t="s">
        <v>32</v>
      </c>
      <c r="E258" s="114">
        <v>13127</v>
      </c>
    </row>
    <row r="259" spans="2:5" x14ac:dyDescent="0.25">
      <c r="B259" s="123">
        <v>45897</v>
      </c>
      <c r="C259" s="12" t="s">
        <v>248</v>
      </c>
      <c r="D259" s="11" t="s">
        <v>31</v>
      </c>
      <c r="E259" s="114">
        <v>2456</v>
      </c>
    </row>
    <row r="260" spans="2:5" x14ac:dyDescent="0.25">
      <c r="B260" s="123">
        <v>45897</v>
      </c>
      <c r="C260" s="12" t="s">
        <v>249</v>
      </c>
      <c r="D260" s="11" t="s">
        <v>53</v>
      </c>
      <c r="E260" s="114">
        <v>2100</v>
      </c>
    </row>
    <row r="261" spans="2:5" x14ac:dyDescent="0.25">
      <c r="B261" s="123">
        <v>45897</v>
      </c>
      <c r="C261" s="12" t="s">
        <v>250</v>
      </c>
      <c r="D261" s="11" t="s">
        <v>53</v>
      </c>
      <c r="E261" s="114">
        <v>22173</v>
      </c>
    </row>
    <row r="262" spans="2:5" x14ac:dyDescent="0.25">
      <c r="B262" s="123">
        <v>45897</v>
      </c>
      <c r="C262" s="12" t="s">
        <v>251</v>
      </c>
      <c r="D262" s="11" t="s">
        <v>23</v>
      </c>
      <c r="E262" s="114">
        <v>1777</v>
      </c>
    </row>
    <row r="263" spans="2:5" x14ac:dyDescent="0.25">
      <c r="B263" s="123">
        <v>45898</v>
      </c>
      <c r="C263" s="11" t="s">
        <v>252</v>
      </c>
      <c r="D263" s="10" t="s">
        <v>25</v>
      </c>
      <c r="E263" s="114">
        <v>176255.88</v>
      </c>
    </row>
    <row r="264" spans="2:5" x14ac:dyDescent="0.25">
      <c r="B264" s="123">
        <v>45898</v>
      </c>
      <c r="C264" s="12" t="s">
        <v>253</v>
      </c>
      <c r="D264" s="11" t="s">
        <v>29</v>
      </c>
      <c r="E264" s="114">
        <v>13355</v>
      </c>
    </row>
    <row r="265" spans="2:5" x14ac:dyDescent="0.25">
      <c r="B265" s="123">
        <v>45898</v>
      </c>
      <c r="C265" s="12" t="s">
        <v>254</v>
      </c>
      <c r="D265" s="11" t="s">
        <v>29</v>
      </c>
      <c r="E265" s="114">
        <v>8490</v>
      </c>
    </row>
    <row r="266" spans="2:5" x14ac:dyDescent="0.25">
      <c r="B266" s="123">
        <v>45898</v>
      </c>
      <c r="C266" s="12" t="s">
        <v>255</v>
      </c>
      <c r="D266" s="11" t="s">
        <v>29</v>
      </c>
      <c r="E266" s="114">
        <v>1000</v>
      </c>
    </row>
    <row r="267" spans="2:5" ht="17.25" x14ac:dyDescent="0.3">
      <c r="B267" s="123">
        <v>45898</v>
      </c>
      <c r="C267" s="32" t="s">
        <v>256</v>
      </c>
      <c r="D267" s="11" t="s">
        <v>29</v>
      </c>
      <c r="E267" s="114">
        <v>1000</v>
      </c>
    </row>
    <row r="268" spans="2:5" x14ac:dyDescent="0.25">
      <c r="B268" s="123">
        <v>45898</v>
      </c>
      <c r="C268" s="12" t="s">
        <v>257</v>
      </c>
      <c r="D268" s="11" t="s">
        <v>29</v>
      </c>
      <c r="E268" s="114">
        <v>8155</v>
      </c>
    </row>
    <row r="269" spans="2:5" x14ac:dyDescent="0.25">
      <c r="B269" s="123">
        <v>45898</v>
      </c>
      <c r="C269" s="12" t="s">
        <v>258</v>
      </c>
      <c r="D269" s="11" t="s">
        <v>29</v>
      </c>
      <c r="E269" s="114">
        <v>13430</v>
      </c>
    </row>
    <row r="270" spans="2:5" x14ac:dyDescent="0.25">
      <c r="B270" s="123">
        <v>45898</v>
      </c>
      <c r="C270" s="12" t="s">
        <v>259</v>
      </c>
      <c r="D270" s="11" t="s">
        <v>30</v>
      </c>
      <c r="E270" s="114">
        <v>1389</v>
      </c>
    </row>
    <row r="271" spans="2:5" x14ac:dyDescent="0.25">
      <c r="B271" s="123">
        <v>45898</v>
      </c>
      <c r="C271" s="12" t="s">
        <v>260</v>
      </c>
      <c r="D271" s="11" t="s">
        <v>30</v>
      </c>
      <c r="E271" s="114">
        <v>100</v>
      </c>
    </row>
    <row r="272" spans="2:5" x14ac:dyDescent="0.25">
      <c r="B272" s="123">
        <v>45898</v>
      </c>
      <c r="C272" s="12" t="s">
        <v>261</v>
      </c>
      <c r="D272" s="11" t="s">
        <v>53</v>
      </c>
      <c r="E272" s="114">
        <v>12740</v>
      </c>
    </row>
    <row r="273" spans="2:5" ht="16.5" thickBot="1" x14ac:dyDescent="0.3">
      <c r="B273" s="134"/>
      <c r="C273" s="134"/>
      <c r="D273" s="135" t="s">
        <v>4</v>
      </c>
      <c r="E273" s="136">
        <f>SUM(E85:E272)</f>
        <v>135100393.50999996</v>
      </c>
    </row>
    <row r="274" spans="2:5" ht="16.5" thickTop="1" x14ac:dyDescent="0.25">
      <c r="B274" s="134"/>
      <c r="C274" s="134"/>
      <c r="D274" s="134"/>
      <c r="E274" s="134"/>
    </row>
    <row r="275" spans="2:5" ht="16.5" thickBot="1" x14ac:dyDescent="0.3">
      <c r="B275" s="293" t="s">
        <v>36</v>
      </c>
      <c r="C275" s="293"/>
      <c r="D275" s="293"/>
      <c r="E275" s="293"/>
    </row>
    <row r="276" spans="2:5" ht="16.5" thickBot="1" x14ac:dyDescent="0.3">
      <c r="B276" s="137" t="s">
        <v>2</v>
      </c>
      <c r="C276" s="138" t="s">
        <v>1</v>
      </c>
      <c r="D276" s="109" t="s">
        <v>8</v>
      </c>
      <c r="E276" s="139" t="s">
        <v>9</v>
      </c>
    </row>
    <row r="277" spans="2:5" x14ac:dyDescent="0.25">
      <c r="B277" s="49">
        <v>45884</v>
      </c>
      <c r="C277" s="140">
        <v>202250079987326</v>
      </c>
      <c r="D277" s="294" t="s">
        <v>55</v>
      </c>
      <c r="E277" s="141">
        <v>23725055.640000001</v>
      </c>
    </row>
    <row r="278" spans="2:5" x14ac:dyDescent="0.25">
      <c r="B278" s="49">
        <v>45887</v>
      </c>
      <c r="C278" s="140">
        <v>202250080248558</v>
      </c>
      <c r="D278" s="295"/>
      <c r="E278" s="142">
        <v>256889.71</v>
      </c>
    </row>
    <row r="279" spans="2:5" x14ac:dyDescent="0.25">
      <c r="B279" s="143">
        <v>45894</v>
      </c>
      <c r="C279" s="140">
        <v>202250080757247</v>
      </c>
      <c r="D279" s="295"/>
      <c r="E279" s="144">
        <v>12105</v>
      </c>
    </row>
    <row r="280" spans="2:5" x14ac:dyDescent="0.25">
      <c r="B280" s="33">
        <v>45895</v>
      </c>
      <c r="C280" s="145">
        <v>202250080891113</v>
      </c>
      <c r="D280" s="295"/>
      <c r="E280" s="144">
        <v>24382.98</v>
      </c>
    </row>
    <row r="281" spans="2:5" x14ac:dyDescent="0.25">
      <c r="B281" s="33">
        <v>45895</v>
      </c>
      <c r="C281" s="145">
        <v>202250080891193</v>
      </c>
      <c r="D281" s="295"/>
      <c r="E281" s="144">
        <v>10046276.23</v>
      </c>
    </row>
    <row r="282" spans="2:5" x14ac:dyDescent="0.25">
      <c r="B282" s="33">
        <v>45897</v>
      </c>
      <c r="C282" s="145">
        <v>202250081014257</v>
      </c>
      <c r="D282" s="296"/>
      <c r="E282" s="144">
        <v>23543</v>
      </c>
    </row>
    <row r="283" spans="2:5" ht="16.5" thickBot="1" x14ac:dyDescent="0.3">
      <c r="B283" s="134"/>
      <c r="C283" s="134"/>
      <c r="D283" s="135" t="s">
        <v>4</v>
      </c>
      <c r="E283" s="146">
        <f>SUM(E277:E282)</f>
        <v>34088252.560000002</v>
      </c>
    </row>
    <row r="284" spans="2:5" ht="16.5" thickTop="1" x14ac:dyDescent="0.25">
      <c r="B284" s="134"/>
      <c r="C284" s="134"/>
      <c r="D284" s="134"/>
      <c r="E284" s="134"/>
    </row>
    <row r="285" spans="2:5" ht="15.75" x14ac:dyDescent="0.25">
      <c r="B285" s="134"/>
      <c r="C285" s="134"/>
      <c r="D285" s="134"/>
      <c r="E285" s="134"/>
    </row>
    <row r="286" spans="2:5" ht="16.5" thickBot="1" x14ac:dyDescent="0.3">
      <c r="B286" s="297" t="s">
        <v>37</v>
      </c>
      <c r="C286" s="297"/>
      <c r="D286" s="297"/>
      <c r="E286" s="297"/>
    </row>
    <row r="287" spans="2:5" ht="16.5" thickBot="1" x14ac:dyDescent="0.3">
      <c r="B287" s="147" t="s">
        <v>2</v>
      </c>
      <c r="C287" s="138" t="s">
        <v>1</v>
      </c>
      <c r="D287" s="138" t="s">
        <v>8</v>
      </c>
      <c r="E287" s="110" t="s">
        <v>9</v>
      </c>
    </row>
    <row r="288" spans="2:5" x14ac:dyDescent="0.25">
      <c r="B288" s="148">
        <v>45870</v>
      </c>
      <c r="C288" s="149">
        <v>4524000034658</v>
      </c>
      <c r="D288" s="298" t="s">
        <v>51</v>
      </c>
      <c r="E288" s="114">
        <v>675301.5</v>
      </c>
    </row>
    <row r="289" spans="2:5" x14ac:dyDescent="0.25">
      <c r="B289" s="150">
        <v>45870</v>
      </c>
      <c r="C289" s="151">
        <v>4524000039655</v>
      </c>
      <c r="D289" s="299"/>
      <c r="E289" s="114">
        <v>3500</v>
      </c>
    </row>
    <row r="290" spans="2:5" x14ac:dyDescent="0.25">
      <c r="B290" s="148">
        <v>45870</v>
      </c>
      <c r="C290" s="149">
        <v>4524000039677</v>
      </c>
      <c r="D290" s="299"/>
      <c r="E290" s="114">
        <v>16036.8</v>
      </c>
    </row>
    <row r="291" spans="2:5" x14ac:dyDescent="0.25">
      <c r="B291" s="148">
        <v>45870</v>
      </c>
      <c r="C291" s="149">
        <v>4524000039687</v>
      </c>
      <c r="D291" s="299"/>
      <c r="E291" s="114">
        <v>605</v>
      </c>
    </row>
    <row r="292" spans="2:5" x14ac:dyDescent="0.25">
      <c r="B292" s="148">
        <v>45870</v>
      </c>
      <c r="C292" s="149">
        <v>4524000039692</v>
      </c>
      <c r="D292" s="299"/>
      <c r="E292" s="114">
        <v>1050</v>
      </c>
    </row>
    <row r="293" spans="2:5" x14ac:dyDescent="0.25">
      <c r="B293" s="148">
        <v>45870</v>
      </c>
      <c r="C293" s="149">
        <v>4524000051604</v>
      </c>
      <c r="D293" s="299"/>
      <c r="E293" s="152">
        <v>418473.42</v>
      </c>
    </row>
    <row r="294" spans="2:5" x14ac:dyDescent="0.25">
      <c r="B294" s="148">
        <v>45870</v>
      </c>
      <c r="C294" s="149">
        <v>4524000051518</v>
      </c>
      <c r="D294" s="299"/>
      <c r="E294" s="152">
        <v>1582836.32</v>
      </c>
    </row>
    <row r="295" spans="2:5" x14ac:dyDescent="0.25">
      <c r="B295" s="150">
        <v>45870</v>
      </c>
      <c r="C295" s="151">
        <v>4524000051519</v>
      </c>
      <c r="D295" s="299"/>
      <c r="E295" s="152">
        <v>53100</v>
      </c>
    </row>
    <row r="296" spans="2:5" x14ac:dyDescent="0.25">
      <c r="B296" s="148">
        <v>45870</v>
      </c>
      <c r="C296" s="149">
        <v>4524000052550</v>
      </c>
      <c r="D296" s="299"/>
      <c r="E296" s="152">
        <v>21464</v>
      </c>
    </row>
    <row r="297" spans="2:5" x14ac:dyDescent="0.25">
      <c r="B297" s="148">
        <v>45874</v>
      </c>
      <c r="C297" s="153">
        <v>4524000037624</v>
      </c>
      <c r="D297" s="299"/>
      <c r="E297" s="112">
        <v>584810</v>
      </c>
    </row>
    <row r="298" spans="2:5" x14ac:dyDescent="0.25">
      <c r="B298" s="148">
        <v>45874</v>
      </c>
      <c r="C298" s="153">
        <v>4524000051173</v>
      </c>
      <c r="D298" s="299"/>
      <c r="E298" s="112">
        <v>15595</v>
      </c>
    </row>
    <row r="299" spans="2:5" x14ac:dyDescent="0.25">
      <c r="B299" s="148">
        <v>45877</v>
      </c>
      <c r="C299" s="153">
        <v>4524000052271</v>
      </c>
      <c r="D299" s="299"/>
      <c r="E299" s="112">
        <v>102952.31</v>
      </c>
    </row>
    <row r="300" spans="2:5" x14ac:dyDescent="0.25">
      <c r="B300" s="148">
        <v>45877</v>
      </c>
      <c r="C300" s="153">
        <v>4524000056618</v>
      </c>
      <c r="D300" s="299"/>
      <c r="E300" s="112">
        <v>2740065.94</v>
      </c>
    </row>
    <row r="301" spans="2:5" x14ac:dyDescent="0.25">
      <c r="B301" s="150">
        <v>45877</v>
      </c>
      <c r="C301" s="154">
        <v>4524000050713</v>
      </c>
      <c r="D301" s="299"/>
      <c r="E301" s="112">
        <v>25911</v>
      </c>
    </row>
    <row r="302" spans="2:5" x14ac:dyDescent="0.25">
      <c r="B302" s="148">
        <v>45880</v>
      </c>
      <c r="C302" s="153">
        <v>4524000037266</v>
      </c>
      <c r="D302" s="299"/>
      <c r="E302" s="112">
        <v>2432.5</v>
      </c>
    </row>
    <row r="303" spans="2:5" x14ac:dyDescent="0.25">
      <c r="B303" s="148">
        <v>45880</v>
      </c>
      <c r="C303" s="153">
        <v>4524000039088</v>
      </c>
      <c r="D303" s="299"/>
      <c r="E303" s="112">
        <v>1217</v>
      </c>
    </row>
    <row r="304" spans="2:5" x14ac:dyDescent="0.25">
      <c r="B304" s="150">
        <v>45880</v>
      </c>
      <c r="C304" s="154">
        <v>4524000053402</v>
      </c>
      <c r="D304" s="299"/>
      <c r="E304" s="112">
        <v>171265.5</v>
      </c>
    </row>
    <row r="305" spans="2:5" x14ac:dyDescent="0.25">
      <c r="B305" s="150">
        <v>45880</v>
      </c>
      <c r="C305" s="154">
        <v>4524000054121</v>
      </c>
      <c r="D305" s="299"/>
      <c r="E305" s="112">
        <v>1431</v>
      </c>
    </row>
    <row r="306" spans="2:5" x14ac:dyDescent="0.25">
      <c r="B306" s="148">
        <v>45881</v>
      </c>
      <c r="C306" s="153">
        <v>4524000052762</v>
      </c>
      <c r="D306" s="299"/>
      <c r="E306" s="112">
        <v>149591</v>
      </c>
    </row>
    <row r="307" spans="2:5" x14ac:dyDescent="0.25">
      <c r="B307" s="155">
        <v>45883</v>
      </c>
      <c r="C307" s="153">
        <v>4524000032116</v>
      </c>
      <c r="D307" s="299"/>
      <c r="E307" s="112">
        <v>8483</v>
      </c>
    </row>
    <row r="308" spans="2:5" x14ac:dyDescent="0.25">
      <c r="B308" s="155">
        <v>45883</v>
      </c>
      <c r="C308" s="153">
        <v>4524000032119</v>
      </c>
      <c r="D308" s="299"/>
      <c r="E308" s="112">
        <v>8288</v>
      </c>
    </row>
    <row r="309" spans="2:5" x14ac:dyDescent="0.25">
      <c r="B309" s="155">
        <v>45883</v>
      </c>
      <c r="C309" s="153">
        <v>4524000032123</v>
      </c>
      <c r="D309" s="299"/>
      <c r="E309" s="112">
        <v>10831</v>
      </c>
    </row>
    <row r="310" spans="2:5" x14ac:dyDescent="0.25">
      <c r="B310" s="155">
        <v>45883</v>
      </c>
      <c r="C310" s="153">
        <v>4524000030110</v>
      </c>
      <c r="D310" s="299"/>
      <c r="E310" s="112">
        <v>144506</v>
      </c>
    </row>
    <row r="311" spans="2:5" x14ac:dyDescent="0.25">
      <c r="B311" s="155">
        <v>45884</v>
      </c>
      <c r="C311" s="153">
        <v>4524000037260</v>
      </c>
      <c r="D311" s="299"/>
      <c r="E311" s="112">
        <v>54248.63</v>
      </c>
    </row>
    <row r="312" spans="2:5" x14ac:dyDescent="0.25">
      <c r="B312" s="156">
        <v>45884</v>
      </c>
      <c r="C312" s="154">
        <v>4524000030551</v>
      </c>
      <c r="D312" s="299"/>
      <c r="E312" s="112">
        <v>1225</v>
      </c>
    </row>
    <row r="313" spans="2:5" x14ac:dyDescent="0.25">
      <c r="B313" s="156">
        <v>45887</v>
      </c>
      <c r="C313" s="154">
        <v>4524000030616</v>
      </c>
      <c r="D313" s="299"/>
      <c r="E313" s="112">
        <v>1163402.8400000001</v>
      </c>
    </row>
    <row r="314" spans="2:5" x14ac:dyDescent="0.25">
      <c r="B314" s="156">
        <v>45887</v>
      </c>
      <c r="C314" s="154">
        <v>4524000033602</v>
      </c>
      <c r="D314" s="299"/>
      <c r="E314" s="112">
        <v>124649.01</v>
      </c>
    </row>
    <row r="315" spans="2:5" x14ac:dyDescent="0.25">
      <c r="B315" s="156">
        <v>45887</v>
      </c>
      <c r="C315" s="154">
        <v>4524000060038</v>
      </c>
      <c r="D315" s="299"/>
      <c r="E315" s="112">
        <v>43666</v>
      </c>
    </row>
    <row r="316" spans="2:5" x14ac:dyDescent="0.25">
      <c r="B316" s="156">
        <v>45888</v>
      </c>
      <c r="C316" s="154">
        <v>4524000031492</v>
      </c>
      <c r="D316" s="299"/>
      <c r="E316" s="112">
        <v>3985</v>
      </c>
    </row>
    <row r="317" spans="2:5" x14ac:dyDescent="0.25">
      <c r="B317" s="156">
        <v>45888</v>
      </c>
      <c r="C317" s="154">
        <v>4524000051651</v>
      </c>
      <c r="D317" s="299"/>
      <c r="E317" s="112">
        <v>21867.3</v>
      </c>
    </row>
    <row r="318" spans="2:5" x14ac:dyDescent="0.25">
      <c r="B318" s="155">
        <v>45889</v>
      </c>
      <c r="C318" s="153">
        <v>4524000031527</v>
      </c>
      <c r="D318" s="299"/>
      <c r="E318" s="112">
        <v>42637</v>
      </c>
    </row>
    <row r="319" spans="2:5" x14ac:dyDescent="0.25">
      <c r="B319" s="156">
        <v>45889</v>
      </c>
      <c r="C319" s="154">
        <v>4524000035851</v>
      </c>
      <c r="D319" s="299"/>
      <c r="E319" s="112">
        <v>20592.25</v>
      </c>
    </row>
    <row r="320" spans="2:5" x14ac:dyDescent="0.25">
      <c r="B320" s="156">
        <v>45889</v>
      </c>
      <c r="C320" s="154">
        <v>4524000035864</v>
      </c>
      <c r="D320" s="299"/>
      <c r="E320" s="112">
        <v>10208.25</v>
      </c>
    </row>
    <row r="321" spans="2:5" x14ac:dyDescent="0.25">
      <c r="B321" s="156">
        <v>45889</v>
      </c>
      <c r="C321" s="154">
        <v>4524000065867</v>
      </c>
      <c r="D321" s="299"/>
      <c r="E321" s="112">
        <v>43918.400000000001</v>
      </c>
    </row>
    <row r="322" spans="2:5" x14ac:dyDescent="0.25">
      <c r="B322" s="156">
        <v>45890</v>
      </c>
      <c r="C322" s="154">
        <v>4524000034635</v>
      </c>
      <c r="D322" s="299"/>
      <c r="E322" s="112">
        <v>300</v>
      </c>
    </row>
    <row r="323" spans="2:5" x14ac:dyDescent="0.25">
      <c r="B323" s="156">
        <v>45890</v>
      </c>
      <c r="C323" s="154">
        <v>4524000034649</v>
      </c>
      <c r="D323" s="299"/>
      <c r="E323" s="112">
        <v>3600</v>
      </c>
    </row>
    <row r="324" spans="2:5" x14ac:dyDescent="0.25">
      <c r="B324" s="156">
        <v>45890</v>
      </c>
      <c r="C324" s="154">
        <v>4524000034652</v>
      </c>
      <c r="D324" s="299"/>
      <c r="E324" s="112">
        <v>16036.8</v>
      </c>
    </row>
    <row r="325" spans="2:5" x14ac:dyDescent="0.25">
      <c r="B325" s="156">
        <v>45890</v>
      </c>
      <c r="C325" s="154">
        <v>4524000034656</v>
      </c>
      <c r="D325" s="299"/>
      <c r="E325" s="112">
        <v>275</v>
      </c>
    </row>
    <row r="326" spans="2:5" x14ac:dyDescent="0.25">
      <c r="B326" s="156">
        <v>45890</v>
      </c>
      <c r="C326" s="154">
        <v>4524000034680</v>
      </c>
      <c r="D326" s="299"/>
      <c r="E326" s="112">
        <v>2012</v>
      </c>
    </row>
    <row r="327" spans="2:5" x14ac:dyDescent="0.25">
      <c r="B327" s="156">
        <v>45891</v>
      </c>
      <c r="C327" s="154">
        <v>4524000053099</v>
      </c>
      <c r="D327" s="299"/>
      <c r="E327" s="112">
        <v>4205515.6500000004</v>
      </c>
    </row>
    <row r="328" spans="2:5" x14ac:dyDescent="0.25">
      <c r="B328" s="156">
        <v>45891</v>
      </c>
      <c r="C328" s="154">
        <v>4524000053460</v>
      </c>
      <c r="D328" s="299"/>
      <c r="E328" s="112">
        <v>6500</v>
      </c>
    </row>
    <row r="329" spans="2:5" x14ac:dyDescent="0.25">
      <c r="B329" s="156">
        <v>45894</v>
      </c>
      <c r="C329" s="154">
        <v>4524000033001</v>
      </c>
      <c r="D329" s="299"/>
      <c r="E329" s="112">
        <v>127872</v>
      </c>
    </row>
    <row r="330" spans="2:5" x14ac:dyDescent="0.25">
      <c r="B330" s="156">
        <v>45894</v>
      </c>
      <c r="C330" s="154">
        <v>4524000033961</v>
      </c>
      <c r="D330" s="299"/>
      <c r="E330" s="112">
        <v>1391.92</v>
      </c>
    </row>
    <row r="331" spans="2:5" x14ac:dyDescent="0.25">
      <c r="B331" s="156">
        <v>45895</v>
      </c>
      <c r="C331" s="154">
        <v>4524000030906</v>
      </c>
      <c r="D331" s="299"/>
      <c r="E331" s="112">
        <v>7670</v>
      </c>
    </row>
    <row r="332" spans="2:5" x14ac:dyDescent="0.25">
      <c r="B332" s="156">
        <v>45895</v>
      </c>
      <c r="C332" s="154">
        <v>4524000051517</v>
      </c>
      <c r="D332" s="299"/>
      <c r="E332" s="112">
        <v>1497310</v>
      </c>
    </row>
    <row r="333" spans="2:5" x14ac:dyDescent="0.25">
      <c r="B333" s="156">
        <v>45895</v>
      </c>
      <c r="C333" s="154">
        <v>4524000053910</v>
      </c>
      <c r="D333" s="299"/>
      <c r="E333" s="112">
        <v>12787</v>
      </c>
    </row>
    <row r="334" spans="2:5" x14ac:dyDescent="0.25">
      <c r="B334" s="156">
        <v>45896</v>
      </c>
      <c r="C334" s="154">
        <v>4524000056274</v>
      </c>
      <c r="D334" s="299"/>
      <c r="E334" s="112">
        <v>64812</v>
      </c>
    </row>
    <row r="335" spans="2:5" x14ac:dyDescent="0.25">
      <c r="B335" s="156">
        <v>45897</v>
      </c>
      <c r="C335" s="154">
        <v>4524000034192</v>
      </c>
      <c r="D335" s="299"/>
      <c r="E335" s="112">
        <v>3119</v>
      </c>
    </row>
    <row r="336" spans="2:5" x14ac:dyDescent="0.25">
      <c r="B336" s="156">
        <v>45898</v>
      </c>
      <c r="C336" s="154">
        <v>4524000033462</v>
      </c>
      <c r="D336" s="299"/>
      <c r="E336" s="112">
        <v>3300</v>
      </c>
    </row>
    <row r="337" spans="2:6" x14ac:dyDescent="0.25">
      <c r="B337" s="156">
        <v>45898</v>
      </c>
      <c r="C337" s="154">
        <v>4524000051574</v>
      </c>
      <c r="D337" s="299"/>
      <c r="E337" s="112">
        <v>586136.55000000005</v>
      </c>
    </row>
    <row r="338" spans="2:6" x14ac:dyDescent="0.25">
      <c r="B338" s="156">
        <v>45898</v>
      </c>
      <c r="C338" s="154">
        <v>4524000055971</v>
      </c>
      <c r="D338" s="299"/>
      <c r="E338" s="112">
        <v>2172654.38</v>
      </c>
    </row>
    <row r="339" spans="2:6" x14ac:dyDescent="0.25">
      <c r="B339" s="156">
        <v>45898</v>
      </c>
      <c r="C339" s="154">
        <v>4524000055972</v>
      </c>
      <c r="D339" s="299"/>
      <c r="E339" s="112">
        <v>286462</v>
      </c>
    </row>
    <row r="340" spans="2:6" ht="16.5" thickBot="1" x14ac:dyDescent="0.3">
      <c r="B340" s="300" t="s">
        <v>13</v>
      </c>
      <c r="C340" s="300"/>
      <c r="D340" s="300"/>
      <c r="E340" s="157">
        <f>SUM(E288:E339)</f>
        <v>17267900.27</v>
      </c>
    </row>
    <row r="341" spans="2:6" ht="16.5" thickTop="1" x14ac:dyDescent="0.25">
      <c r="B341" s="134"/>
      <c r="C341" s="134"/>
      <c r="D341" s="134"/>
      <c r="E341" s="134"/>
    </row>
    <row r="342" spans="2:6" ht="15.75" x14ac:dyDescent="0.25">
      <c r="B342" s="158"/>
      <c r="C342" s="159"/>
      <c r="D342" s="160"/>
      <c r="E342" s="161"/>
    </row>
    <row r="343" spans="2:6" ht="16.5" thickBot="1" x14ac:dyDescent="0.3">
      <c r="B343" s="274" t="s">
        <v>7</v>
      </c>
      <c r="C343" s="274"/>
      <c r="D343" s="274"/>
      <c r="E343" s="274"/>
    </row>
    <row r="344" spans="2:6" ht="16.5" thickBot="1" x14ac:dyDescent="0.3">
      <c r="B344" s="107" t="s">
        <v>2</v>
      </c>
      <c r="C344" s="108" t="s">
        <v>1</v>
      </c>
      <c r="D344" s="109" t="s">
        <v>0</v>
      </c>
      <c r="E344" s="110" t="s">
        <v>12</v>
      </c>
    </row>
    <row r="345" spans="2:6" x14ac:dyDescent="0.25">
      <c r="B345" s="42">
        <v>45898</v>
      </c>
      <c r="C345" s="162" t="s">
        <v>262</v>
      </c>
      <c r="D345" s="128" t="s">
        <v>25</v>
      </c>
      <c r="E345" s="163">
        <v>115480</v>
      </c>
    </row>
    <row r="346" spans="2:6" x14ac:dyDescent="0.25">
      <c r="B346" s="42">
        <v>45899</v>
      </c>
      <c r="C346" s="162" t="s">
        <v>263</v>
      </c>
      <c r="D346" s="128" t="s">
        <v>25</v>
      </c>
      <c r="E346" s="164">
        <v>52425</v>
      </c>
    </row>
    <row r="347" spans="2:6" ht="16.5" thickBot="1" x14ac:dyDescent="0.3">
      <c r="B347" s="301" t="s">
        <v>22</v>
      </c>
      <c r="C347" s="301"/>
      <c r="D347" s="301"/>
      <c r="E347" s="165">
        <f>SUM(E345:E346)</f>
        <v>167905</v>
      </c>
    </row>
    <row r="348" spans="2:6" ht="16.5" thickTop="1" x14ac:dyDescent="0.25">
      <c r="B348" s="166"/>
      <c r="C348" s="166"/>
      <c r="D348" s="166"/>
      <c r="E348" s="167"/>
    </row>
    <row r="349" spans="2:6" ht="15.75" x14ac:dyDescent="0.25">
      <c r="B349" s="166"/>
      <c r="C349" s="166"/>
      <c r="D349" s="166"/>
      <c r="E349" s="167"/>
    </row>
    <row r="350" spans="2:6" ht="16.5" thickBot="1" x14ac:dyDescent="0.3">
      <c r="B350" s="274" t="s">
        <v>46</v>
      </c>
      <c r="C350" s="274"/>
      <c r="D350" s="274"/>
      <c r="E350" s="274"/>
    </row>
    <row r="351" spans="2:6" ht="15.75" thickBot="1" x14ac:dyDescent="0.3">
      <c r="B351" s="168" t="s">
        <v>48</v>
      </c>
      <c r="C351" s="169" t="s">
        <v>2</v>
      </c>
      <c r="D351" s="169" t="s">
        <v>47</v>
      </c>
      <c r="E351" s="170" t="s">
        <v>8</v>
      </c>
      <c r="F351" s="171" t="s">
        <v>9</v>
      </c>
    </row>
    <row r="352" spans="2:6" x14ac:dyDescent="0.25">
      <c r="B352" s="172">
        <v>267099</v>
      </c>
      <c r="C352" s="143">
        <v>45874</v>
      </c>
      <c r="D352" s="173" t="s">
        <v>72</v>
      </c>
      <c r="E352" s="173" t="s">
        <v>264</v>
      </c>
      <c r="F352" s="41">
        <v>32500</v>
      </c>
    </row>
    <row r="353" spans="2:6" x14ac:dyDescent="0.25">
      <c r="B353" s="174">
        <v>267155</v>
      </c>
      <c r="C353" s="175">
        <v>45883</v>
      </c>
      <c r="D353" s="176" t="s">
        <v>74</v>
      </c>
      <c r="E353" s="176" t="s">
        <v>264</v>
      </c>
      <c r="F353" s="41">
        <v>75000</v>
      </c>
    </row>
    <row r="354" spans="2:6" x14ac:dyDescent="0.25">
      <c r="B354" s="174">
        <v>267045</v>
      </c>
      <c r="C354" s="175">
        <v>45884</v>
      </c>
      <c r="D354" s="176" t="s">
        <v>71</v>
      </c>
      <c r="E354" s="176" t="s">
        <v>265</v>
      </c>
      <c r="F354" s="41">
        <v>169587.81</v>
      </c>
    </row>
    <row r="355" spans="2:6" x14ac:dyDescent="0.25">
      <c r="B355" s="174">
        <v>266841</v>
      </c>
      <c r="C355" s="175">
        <v>45897</v>
      </c>
      <c r="D355" s="176" t="s">
        <v>73</v>
      </c>
      <c r="E355" s="176" t="s">
        <v>64</v>
      </c>
      <c r="F355" s="41">
        <v>23026.65</v>
      </c>
    </row>
    <row r="356" spans="2:6" ht="16.5" thickBot="1" x14ac:dyDescent="0.3">
      <c r="B356" s="301" t="s">
        <v>22</v>
      </c>
      <c r="C356" s="301"/>
      <c r="D356" s="301"/>
      <c r="E356" s="301"/>
      <c r="F356" s="15">
        <f>SUM(F352:F355)</f>
        <v>300114.46000000002</v>
      </c>
    </row>
    <row r="357" spans="2:6" ht="16.5" thickTop="1" x14ac:dyDescent="0.25">
      <c r="B357" s="166"/>
      <c r="C357" s="166"/>
      <c r="D357" s="166"/>
      <c r="E357" s="167"/>
    </row>
    <row r="358" spans="2:6" ht="15.75" x14ac:dyDescent="0.25">
      <c r="B358" s="166"/>
      <c r="C358" s="166"/>
      <c r="D358" s="166"/>
      <c r="E358" s="167"/>
    </row>
    <row r="359" spans="2:6" ht="15.75" x14ac:dyDescent="0.25">
      <c r="B359" s="274" t="s">
        <v>266</v>
      </c>
      <c r="C359" s="274"/>
      <c r="D359" s="274"/>
      <c r="E359" s="274"/>
    </row>
    <row r="360" spans="2:6" x14ac:dyDescent="0.25">
      <c r="B360" s="304" t="s">
        <v>267</v>
      </c>
      <c r="C360" s="304"/>
      <c r="D360" s="304"/>
      <c r="E360" s="304"/>
    </row>
    <row r="361" spans="2:6" x14ac:dyDescent="0.25">
      <c r="B361" s="304" t="s">
        <v>268</v>
      </c>
      <c r="C361" s="304"/>
      <c r="D361" s="304"/>
      <c r="E361" s="304"/>
    </row>
    <row r="362" spans="2:6" x14ac:dyDescent="0.25">
      <c r="B362" s="305" t="s">
        <v>269</v>
      </c>
      <c r="C362" s="305"/>
      <c r="D362" s="305"/>
      <c r="E362" s="305"/>
    </row>
    <row r="363" spans="2:6" x14ac:dyDescent="0.25">
      <c r="B363" s="177"/>
      <c r="C363" s="177"/>
      <c r="D363" s="177"/>
      <c r="E363" s="177"/>
    </row>
    <row r="364" spans="2:6" x14ac:dyDescent="0.25">
      <c r="B364" s="178" t="s">
        <v>2</v>
      </c>
      <c r="C364" s="178" t="s">
        <v>1</v>
      </c>
      <c r="D364" s="178" t="s">
        <v>270</v>
      </c>
      <c r="E364" s="178" t="s">
        <v>271</v>
      </c>
    </row>
    <row r="365" spans="2:6" ht="17.25" x14ac:dyDescent="0.3">
      <c r="B365" s="118"/>
      <c r="C365" s="125"/>
      <c r="D365" s="179"/>
      <c r="E365" s="114"/>
    </row>
    <row r="366" spans="2:6" ht="15.75" thickBot="1" x14ac:dyDescent="0.3">
      <c r="B366" s="306" t="s">
        <v>13</v>
      </c>
      <c r="C366" s="306"/>
      <c r="D366" s="306"/>
      <c r="E366" s="180">
        <f>SUM(E365:E365)</f>
        <v>0</v>
      </c>
    </row>
    <row r="367" spans="2:6" ht="16.5" thickTop="1" x14ac:dyDescent="0.25">
      <c r="B367" s="166"/>
      <c r="C367" s="166"/>
      <c r="D367" s="166"/>
      <c r="E367" s="167"/>
    </row>
    <row r="368" spans="2:6" ht="15.75" x14ac:dyDescent="0.25">
      <c r="B368" s="166"/>
      <c r="C368" s="166"/>
      <c r="D368" s="166"/>
      <c r="E368" s="167"/>
    </row>
    <row r="369" spans="2:6" ht="16.5" thickBot="1" x14ac:dyDescent="0.3">
      <c r="B369" s="166"/>
      <c r="C369" s="166"/>
      <c r="D369" s="166"/>
      <c r="E369" s="167"/>
    </row>
    <row r="370" spans="2:6" ht="16.5" thickBot="1" x14ac:dyDescent="0.3">
      <c r="B370" s="285" t="s">
        <v>26</v>
      </c>
      <c r="C370" s="286"/>
      <c r="D370" s="286"/>
      <c r="E370" s="287">
        <f>E273+E283+E340+E347+F356+E366</f>
        <v>186924565.79999998</v>
      </c>
      <c r="F370" s="288"/>
    </row>
    <row r="386" spans="1:6" ht="24" thickBot="1" x14ac:dyDescent="0.4">
      <c r="A386" s="3"/>
      <c r="B386" s="272" t="s">
        <v>11</v>
      </c>
      <c r="C386" s="272"/>
      <c r="D386" s="272"/>
      <c r="E386" s="272"/>
      <c r="F386" s="3"/>
    </row>
    <row r="387" spans="1:6" ht="32.25" thickBot="1" x14ac:dyDescent="0.3">
      <c r="A387" s="3"/>
      <c r="B387" s="107" t="s">
        <v>17</v>
      </c>
      <c r="C387" s="107" t="s">
        <v>1</v>
      </c>
      <c r="D387" s="107" t="s">
        <v>18</v>
      </c>
      <c r="E387" s="16" t="s">
        <v>9</v>
      </c>
      <c r="F387" s="3"/>
    </row>
    <row r="388" spans="1:6" x14ac:dyDescent="0.25">
      <c r="A388" s="3"/>
      <c r="B388" s="49">
        <v>45873</v>
      </c>
      <c r="C388" s="181" t="s">
        <v>272</v>
      </c>
      <c r="D388" s="51" t="s">
        <v>34</v>
      </c>
      <c r="E388" s="52">
        <v>31250</v>
      </c>
      <c r="F388" s="3"/>
    </row>
    <row r="389" spans="1:6" x14ac:dyDescent="0.25">
      <c r="A389" s="3"/>
      <c r="B389" s="143">
        <v>45873</v>
      </c>
      <c r="C389" s="50" t="s">
        <v>273</v>
      </c>
      <c r="D389" s="51" t="s">
        <v>38</v>
      </c>
      <c r="E389" s="52">
        <v>13000</v>
      </c>
      <c r="F389" s="3"/>
    </row>
    <row r="390" spans="1:6" x14ac:dyDescent="0.25">
      <c r="A390" s="3"/>
      <c r="B390" s="143">
        <v>45873</v>
      </c>
      <c r="C390" s="182" t="s">
        <v>274</v>
      </c>
      <c r="D390" s="51" t="s">
        <v>38</v>
      </c>
      <c r="E390" s="52">
        <v>500</v>
      </c>
      <c r="F390" s="3"/>
    </row>
    <row r="391" spans="1:6" x14ac:dyDescent="0.25">
      <c r="A391" s="3"/>
      <c r="B391" s="143">
        <v>45874</v>
      </c>
      <c r="C391" s="172" t="s">
        <v>275</v>
      </c>
      <c r="D391" s="51" t="s">
        <v>38</v>
      </c>
      <c r="E391" s="52">
        <v>150</v>
      </c>
      <c r="F391" s="3"/>
    </row>
    <row r="392" spans="1:6" x14ac:dyDescent="0.25">
      <c r="A392" s="3"/>
      <c r="B392" s="143">
        <v>45874</v>
      </c>
      <c r="C392" s="50" t="s">
        <v>276</v>
      </c>
      <c r="D392" s="51" t="s">
        <v>38</v>
      </c>
      <c r="E392" s="52">
        <v>13000</v>
      </c>
      <c r="F392" s="3"/>
    </row>
    <row r="393" spans="1:6" x14ac:dyDescent="0.25">
      <c r="A393" s="3"/>
      <c r="B393" s="143">
        <v>45875</v>
      </c>
      <c r="C393" s="50" t="s">
        <v>277</v>
      </c>
      <c r="D393" s="51" t="s">
        <v>34</v>
      </c>
      <c r="E393" s="52">
        <v>18692.5</v>
      </c>
      <c r="F393" s="3"/>
    </row>
    <row r="394" spans="1:6" x14ac:dyDescent="0.25">
      <c r="A394" s="3"/>
      <c r="B394" s="49">
        <v>45875</v>
      </c>
      <c r="C394" s="50" t="s">
        <v>278</v>
      </c>
      <c r="D394" s="51" t="s">
        <v>34</v>
      </c>
      <c r="E394" s="52">
        <v>3817</v>
      </c>
      <c r="F394" s="3"/>
    </row>
    <row r="395" spans="1:6" x14ac:dyDescent="0.25">
      <c r="A395" s="3"/>
      <c r="B395" s="49">
        <v>45875</v>
      </c>
      <c r="C395" s="50" t="s">
        <v>279</v>
      </c>
      <c r="D395" s="51" t="s">
        <v>34</v>
      </c>
      <c r="E395" s="52">
        <v>1034364.4</v>
      </c>
      <c r="F395" s="3"/>
    </row>
    <row r="396" spans="1:6" x14ac:dyDescent="0.25">
      <c r="A396" s="3"/>
      <c r="B396" s="49">
        <v>45875</v>
      </c>
      <c r="C396" s="50" t="s">
        <v>280</v>
      </c>
      <c r="D396" s="51" t="s">
        <v>34</v>
      </c>
      <c r="E396" s="52">
        <v>2180</v>
      </c>
      <c r="F396" s="3"/>
    </row>
    <row r="397" spans="1:6" x14ac:dyDescent="0.25">
      <c r="A397" s="3"/>
      <c r="B397" s="49">
        <v>45875</v>
      </c>
      <c r="C397" s="50" t="s">
        <v>281</v>
      </c>
      <c r="D397" s="51" t="s">
        <v>38</v>
      </c>
      <c r="E397" s="52">
        <v>425</v>
      </c>
      <c r="F397" s="3"/>
    </row>
    <row r="398" spans="1:6" x14ac:dyDescent="0.25">
      <c r="A398" s="3"/>
      <c r="B398" s="49">
        <v>45876</v>
      </c>
      <c r="C398" s="50" t="s">
        <v>282</v>
      </c>
      <c r="D398" s="51" t="s">
        <v>38</v>
      </c>
      <c r="E398" s="52">
        <v>1004</v>
      </c>
      <c r="F398" s="3"/>
    </row>
    <row r="399" spans="1:6" x14ac:dyDescent="0.25">
      <c r="A399" s="3"/>
      <c r="B399" s="49">
        <v>45876</v>
      </c>
      <c r="C399" s="50" t="s">
        <v>283</v>
      </c>
      <c r="D399" s="51" t="s">
        <v>38</v>
      </c>
      <c r="E399" s="52">
        <v>355</v>
      </c>
      <c r="F399" s="3"/>
    </row>
    <row r="400" spans="1:6" x14ac:dyDescent="0.25">
      <c r="A400" s="3"/>
      <c r="B400" s="49">
        <v>45877</v>
      </c>
      <c r="C400" s="50" t="s">
        <v>284</v>
      </c>
      <c r="D400" s="51" t="s">
        <v>38</v>
      </c>
      <c r="E400" s="52">
        <v>345</v>
      </c>
      <c r="F400" s="3"/>
    </row>
    <row r="401" spans="1:6" x14ac:dyDescent="0.25">
      <c r="A401" s="3"/>
      <c r="B401" s="49">
        <v>45877</v>
      </c>
      <c r="C401" s="50" t="s">
        <v>285</v>
      </c>
      <c r="D401" s="51" t="s">
        <v>34</v>
      </c>
      <c r="E401" s="52">
        <v>20000</v>
      </c>
      <c r="F401" s="3"/>
    </row>
    <row r="402" spans="1:6" x14ac:dyDescent="0.25">
      <c r="A402" s="3"/>
      <c r="B402" s="49">
        <v>45880</v>
      </c>
      <c r="C402" s="50" t="s">
        <v>286</v>
      </c>
      <c r="D402" s="51" t="s">
        <v>38</v>
      </c>
      <c r="E402" s="52">
        <v>525</v>
      </c>
      <c r="F402" s="3"/>
    </row>
    <row r="403" spans="1:6" x14ac:dyDescent="0.25">
      <c r="A403" s="3"/>
      <c r="B403" s="49">
        <v>45880</v>
      </c>
      <c r="C403" s="50" t="s">
        <v>287</v>
      </c>
      <c r="D403" s="51" t="s">
        <v>38</v>
      </c>
      <c r="E403" s="52">
        <v>75</v>
      </c>
      <c r="F403" s="3"/>
    </row>
    <row r="404" spans="1:6" x14ac:dyDescent="0.25">
      <c r="A404" s="3"/>
      <c r="B404" s="49">
        <v>45880</v>
      </c>
      <c r="C404" s="50" t="s">
        <v>288</v>
      </c>
      <c r="D404" s="51" t="s">
        <v>34</v>
      </c>
      <c r="E404" s="52">
        <v>4000</v>
      </c>
      <c r="F404" s="3"/>
    </row>
    <row r="405" spans="1:6" x14ac:dyDescent="0.25">
      <c r="A405" s="3"/>
      <c r="B405" s="49">
        <v>45881</v>
      </c>
      <c r="C405" s="50" t="s">
        <v>289</v>
      </c>
      <c r="D405" s="51" t="s">
        <v>38</v>
      </c>
      <c r="E405" s="52">
        <v>425</v>
      </c>
      <c r="F405" s="3"/>
    </row>
    <row r="406" spans="1:6" x14ac:dyDescent="0.25">
      <c r="A406" s="3"/>
      <c r="B406" s="49">
        <v>45881</v>
      </c>
      <c r="C406" s="50" t="s">
        <v>290</v>
      </c>
      <c r="D406" s="51" t="s">
        <v>34</v>
      </c>
      <c r="E406" s="52">
        <v>2427</v>
      </c>
      <c r="F406" s="3"/>
    </row>
    <row r="407" spans="1:6" x14ac:dyDescent="0.25">
      <c r="A407" s="3"/>
      <c r="B407" s="49">
        <v>45882</v>
      </c>
      <c r="C407" s="50" t="s">
        <v>291</v>
      </c>
      <c r="D407" s="51" t="s">
        <v>34</v>
      </c>
      <c r="E407" s="52">
        <v>6217.2</v>
      </c>
      <c r="F407" s="3"/>
    </row>
    <row r="408" spans="1:6" x14ac:dyDescent="0.25">
      <c r="A408" s="3"/>
      <c r="B408" s="49">
        <v>45882</v>
      </c>
      <c r="C408" s="50" t="s">
        <v>292</v>
      </c>
      <c r="D408" s="51" t="s">
        <v>34</v>
      </c>
      <c r="E408" s="52">
        <v>2550</v>
      </c>
      <c r="F408" s="3"/>
    </row>
    <row r="409" spans="1:6" x14ac:dyDescent="0.25">
      <c r="A409" s="3"/>
      <c r="B409" s="49">
        <v>45882</v>
      </c>
      <c r="C409" s="50" t="s">
        <v>293</v>
      </c>
      <c r="D409" s="51" t="s">
        <v>38</v>
      </c>
      <c r="E409" s="52">
        <v>820</v>
      </c>
      <c r="F409" s="3"/>
    </row>
    <row r="410" spans="1:6" x14ac:dyDescent="0.25">
      <c r="A410" s="3"/>
      <c r="B410" s="49">
        <v>45883</v>
      </c>
      <c r="C410" s="50" t="s">
        <v>294</v>
      </c>
      <c r="D410" s="51" t="s">
        <v>38</v>
      </c>
      <c r="E410" s="52">
        <v>13000</v>
      </c>
      <c r="F410" s="3"/>
    </row>
    <row r="411" spans="1:6" x14ac:dyDescent="0.25">
      <c r="A411" s="3"/>
      <c r="B411" s="49">
        <v>45883</v>
      </c>
      <c r="C411" s="50" t="s">
        <v>295</v>
      </c>
      <c r="D411" s="51" t="s">
        <v>38</v>
      </c>
      <c r="E411" s="52">
        <v>350</v>
      </c>
      <c r="F411" s="3"/>
    </row>
    <row r="412" spans="1:6" x14ac:dyDescent="0.25">
      <c r="A412" s="3"/>
      <c r="B412" s="49">
        <v>45884</v>
      </c>
      <c r="C412" s="50" t="s">
        <v>296</v>
      </c>
      <c r="D412" s="51" t="s">
        <v>38</v>
      </c>
      <c r="E412" s="52">
        <v>245</v>
      </c>
      <c r="F412" s="3"/>
    </row>
    <row r="413" spans="1:6" x14ac:dyDescent="0.25">
      <c r="A413" s="3"/>
      <c r="B413" s="49">
        <v>45887</v>
      </c>
      <c r="C413" s="50" t="s">
        <v>297</v>
      </c>
      <c r="D413" s="51" t="s">
        <v>38</v>
      </c>
      <c r="E413" s="52">
        <v>340</v>
      </c>
      <c r="F413" s="3"/>
    </row>
    <row r="414" spans="1:6" x14ac:dyDescent="0.25">
      <c r="A414" s="3"/>
      <c r="B414" s="49">
        <v>45888</v>
      </c>
      <c r="C414" s="50" t="s">
        <v>298</v>
      </c>
      <c r="D414" s="51" t="s">
        <v>34</v>
      </c>
      <c r="E414" s="52">
        <v>125</v>
      </c>
      <c r="F414" s="3"/>
    </row>
    <row r="415" spans="1:6" x14ac:dyDescent="0.25">
      <c r="A415" s="3"/>
      <c r="B415" s="49">
        <v>45888</v>
      </c>
      <c r="C415" s="50" t="s">
        <v>299</v>
      </c>
      <c r="D415" s="51" t="s">
        <v>34</v>
      </c>
      <c r="E415" s="52">
        <v>2621.1999999999998</v>
      </c>
      <c r="F415" s="3"/>
    </row>
    <row r="416" spans="1:6" x14ac:dyDescent="0.25">
      <c r="A416" s="3"/>
      <c r="B416" s="49">
        <v>45889</v>
      </c>
      <c r="C416" s="50" t="s">
        <v>300</v>
      </c>
      <c r="D416" s="51" t="s">
        <v>53</v>
      </c>
      <c r="E416" s="52">
        <v>3687.1</v>
      </c>
      <c r="F416" s="3"/>
    </row>
    <row r="417" spans="1:6" x14ac:dyDescent="0.25">
      <c r="A417" s="3"/>
      <c r="B417" s="49">
        <v>45889</v>
      </c>
      <c r="C417" s="50" t="s">
        <v>301</v>
      </c>
      <c r="D417" s="51" t="s">
        <v>38</v>
      </c>
      <c r="E417" s="52">
        <v>260</v>
      </c>
      <c r="F417" s="3"/>
    </row>
    <row r="418" spans="1:6" x14ac:dyDescent="0.25">
      <c r="A418" s="3"/>
      <c r="B418" s="49">
        <v>45890</v>
      </c>
      <c r="C418" s="50" t="s">
        <v>302</v>
      </c>
      <c r="D418" s="51" t="s">
        <v>38</v>
      </c>
      <c r="E418" s="52">
        <v>260</v>
      </c>
      <c r="F418" s="3"/>
    </row>
    <row r="419" spans="1:6" x14ac:dyDescent="0.25">
      <c r="A419" s="3"/>
      <c r="B419" s="49">
        <v>45890</v>
      </c>
      <c r="C419" s="50" t="s">
        <v>303</v>
      </c>
      <c r="D419" s="51" t="s">
        <v>34</v>
      </c>
      <c r="E419" s="52">
        <v>1061668.3400000001</v>
      </c>
      <c r="F419" s="3"/>
    </row>
    <row r="420" spans="1:6" x14ac:dyDescent="0.25">
      <c r="A420" s="3"/>
      <c r="B420" s="49">
        <v>45890</v>
      </c>
      <c r="C420" s="50" t="s">
        <v>304</v>
      </c>
      <c r="D420" s="51" t="s">
        <v>34</v>
      </c>
      <c r="E420" s="52">
        <v>3387</v>
      </c>
      <c r="F420" s="3"/>
    </row>
    <row r="421" spans="1:6" x14ac:dyDescent="0.25">
      <c r="A421" s="3"/>
      <c r="B421" s="49">
        <v>45890</v>
      </c>
      <c r="C421" s="50" t="s">
        <v>305</v>
      </c>
      <c r="D421" s="51" t="s">
        <v>34</v>
      </c>
      <c r="E421" s="52">
        <v>21828.86</v>
      </c>
      <c r="F421" s="3"/>
    </row>
    <row r="422" spans="1:6" x14ac:dyDescent="0.25">
      <c r="A422" s="3"/>
      <c r="B422" s="49">
        <v>45890</v>
      </c>
      <c r="C422" s="50" t="s">
        <v>306</v>
      </c>
      <c r="D422" s="51" t="s">
        <v>34</v>
      </c>
      <c r="E422" s="52">
        <v>4929</v>
      </c>
      <c r="F422" s="3"/>
    </row>
    <row r="423" spans="1:6" x14ac:dyDescent="0.25">
      <c r="A423" s="3"/>
      <c r="B423" s="49">
        <v>45890</v>
      </c>
      <c r="C423" s="50" t="s">
        <v>307</v>
      </c>
      <c r="D423" s="51" t="s">
        <v>38</v>
      </c>
      <c r="E423" s="52">
        <v>345</v>
      </c>
      <c r="F423" s="3"/>
    </row>
    <row r="424" spans="1:6" x14ac:dyDescent="0.25">
      <c r="A424" s="3"/>
      <c r="B424" s="49">
        <v>45894</v>
      </c>
      <c r="C424" s="50" t="s">
        <v>308</v>
      </c>
      <c r="D424" s="51" t="s">
        <v>38</v>
      </c>
      <c r="E424" s="52">
        <v>330</v>
      </c>
      <c r="F424" s="3"/>
    </row>
    <row r="425" spans="1:6" x14ac:dyDescent="0.25">
      <c r="A425" s="3"/>
      <c r="B425" s="49">
        <v>45895</v>
      </c>
      <c r="C425" s="50" t="s">
        <v>309</v>
      </c>
      <c r="D425" s="51" t="s">
        <v>38</v>
      </c>
      <c r="E425" s="52">
        <v>1010</v>
      </c>
      <c r="F425" s="3"/>
    </row>
    <row r="426" spans="1:6" x14ac:dyDescent="0.25">
      <c r="A426" s="3"/>
      <c r="B426" s="49">
        <v>45895</v>
      </c>
      <c r="C426" s="50" t="s">
        <v>310</v>
      </c>
      <c r="D426" s="51" t="s">
        <v>34</v>
      </c>
      <c r="E426" s="52">
        <v>2427.1999999999998</v>
      </c>
      <c r="F426" s="3"/>
    </row>
    <row r="427" spans="1:6" x14ac:dyDescent="0.25">
      <c r="A427" s="3"/>
      <c r="B427" s="49">
        <v>45895</v>
      </c>
      <c r="C427" s="50" t="s">
        <v>311</v>
      </c>
      <c r="D427" s="51" t="s">
        <v>38</v>
      </c>
      <c r="E427" s="52">
        <v>465</v>
      </c>
      <c r="F427" s="3"/>
    </row>
    <row r="428" spans="1:6" x14ac:dyDescent="0.25">
      <c r="A428" s="3"/>
      <c r="B428" s="49">
        <v>45897</v>
      </c>
      <c r="C428" s="50" t="s">
        <v>312</v>
      </c>
      <c r="D428" s="51" t="s">
        <v>38</v>
      </c>
      <c r="E428" s="52">
        <v>580</v>
      </c>
      <c r="F428" s="3"/>
    </row>
    <row r="429" spans="1:6" x14ac:dyDescent="0.25">
      <c r="A429" s="3"/>
      <c r="B429" s="49">
        <v>45897</v>
      </c>
      <c r="C429" s="50" t="s">
        <v>313</v>
      </c>
      <c r="D429" s="51" t="s">
        <v>38</v>
      </c>
      <c r="E429" s="52">
        <v>8982.56</v>
      </c>
      <c r="F429" s="3"/>
    </row>
    <row r="430" spans="1:6" x14ac:dyDescent="0.25">
      <c r="A430" s="3"/>
      <c r="B430" s="49">
        <v>45897</v>
      </c>
      <c r="C430" s="50" t="s">
        <v>314</v>
      </c>
      <c r="D430" s="51" t="s">
        <v>38</v>
      </c>
      <c r="E430" s="52">
        <v>12249.56</v>
      </c>
      <c r="F430" s="3"/>
    </row>
    <row r="431" spans="1:6" x14ac:dyDescent="0.25">
      <c r="A431" s="3"/>
      <c r="B431" s="49">
        <v>45898</v>
      </c>
      <c r="C431" s="50" t="s">
        <v>315</v>
      </c>
      <c r="D431" s="51" t="s">
        <v>38</v>
      </c>
      <c r="E431" s="52">
        <v>705</v>
      </c>
      <c r="F431" s="3"/>
    </row>
    <row r="432" spans="1:6" ht="20.25" customHeight="1" thickBot="1" x14ac:dyDescent="0.3">
      <c r="B432" s="289" t="s">
        <v>4</v>
      </c>
      <c r="C432" s="289"/>
      <c r="D432" s="289"/>
      <c r="E432" s="183">
        <f>SUM(E388:E431)</f>
        <v>2295917.9200000004</v>
      </c>
    </row>
    <row r="433" spans="1:7" ht="18.75" customHeight="1" thickTop="1" x14ac:dyDescent="0.25">
      <c r="B433" s="184"/>
      <c r="C433" s="185"/>
      <c r="D433" s="186"/>
      <c r="E433" s="187"/>
      <c r="F433" s="188"/>
      <c r="G433" s="188"/>
    </row>
    <row r="434" spans="1:7" ht="18.75" customHeight="1" thickBot="1" x14ac:dyDescent="0.3">
      <c r="B434" s="290" t="s">
        <v>24</v>
      </c>
      <c r="C434" s="290"/>
      <c r="D434" s="290"/>
      <c r="E434" s="290"/>
      <c r="F434" s="189"/>
      <c r="G434" s="189"/>
    </row>
    <row r="435" spans="1:7" ht="16.5" thickBot="1" x14ac:dyDescent="0.3">
      <c r="B435" s="107" t="s">
        <v>2</v>
      </c>
      <c r="C435" s="108" t="s">
        <v>1</v>
      </c>
      <c r="D435" s="190" t="s">
        <v>8</v>
      </c>
      <c r="E435" s="191" t="s">
        <v>12</v>
      </c>
    </row>
    <row r="436" spans="1:7" x14ac:dyDescent="0.25">
      <c r="B436" s="192">
        <v>45889</v>
      </c>
      <c r="C436" s="193">
        <v>4524000035921</v>
      </c>
      <c r="D436" s="281" t="s">
        <v>39</v>
      </c>
      <c r="E436" s="194">
        <v>1061474.5</v>
      </c>
    </row>
    <row r="437" spans="1:7" x14ac:dyDescent="0.25">
      <c r="B437" s="192">
        <v>45894</v>
      </c>
      <c r="C437" s="193">
        <v>4524000031851</v>
      </c>
      <c r="D437" s="282"/>
      <c r="E437" s="194">
        <v>451519</v>
      </c>
    </row>
    <row r="438" spans="1:7" x14ac:dyDescent="0.25">
      <c r="B438" s="192">
        <v>45894</v>
      </c>
      <c r="C438" s="193">
        <v>4524000035037</v>
      </c>
      <c r="D438" s="283"/>
      <c r="E438" s="194">
        <v>80985.039999999994</v>
      </c>
    </row>
    <row r="439" spans="1:7" ht="18.75" customHeight="1" thickBot="1" x14ac:dyDescent="0.3">
      <c r="B439" s="195"/>
      <c r="C439" s="196"/>
      <c r="D439" s="197" t="s">
        <v>4</v>
      </c>
      <c r="E439" s="198">
        <f>SUM(E436:E438)</f>
        <v>1593978.54</v>
      </c>
    </row>
    <row r="440" spans="1:7" ht="18.75" customHeight="1" thickTop="1" x14ac:dyDescent="0.25">
      <c r="B440" s="184"/>
      <c r="C440" s="199"/>
      <c r="D440" s="200"/>
      <c r="E440" s="201"/>
    </row>
    <row r="441" spans="1:7" ht="18.75" x14ac:dyDescent="0.3">
      <c r="A441" s="202"/>
      <c r="B441" s="44"/>
      <c r="C441" s="203"/>
      <c r="D441" s="204"/>
      <c r="E441" s="204"/>
      <c r="F441" s="205"/>
    </row>
    <row r="442" spans="1:7" ht="16.5" x14ac:dyDescent="0.25">
      <c r="A442" s="202"/>
      <c r="B442" s="284" t="s">
        <v>14</v>
      </c>
      <c r="C442" s="284"/>
      <c r="D442" s="284"/>
      <c r="E442" s="284"/>
      <c r="F442" s="206"/>
    </row>
    <row r="443" spans="1:7" ht="16.5" x14ac:dyDescent="0.25">
      <c r="A443" s="202"/>
      <c r="B443" s="284" t="s">
        <v>19</v>
      </c>
      <c r="C443" s="284"/>
      <c r="D443" s="284"/>
      <c r="E443" s="284"/>
      <c r="F443" s="206"/>
    </row>
    <row r="444" spans="1:7" ht="16.5" x14ac:dyDescent="0.25">
      <c r="A444" s="202"/>
      <c r="B444" s="276" t="s">
        <v>316</v>
      </c>
      <c r="C444" s="276"/>
      <c r="D444" s="276"/>
      <c r="E444" s="276"/>
      <c r="F444" s="207"/>
    </row>
    <row r="445" spans="1:7" ht="16.5" x14ac:dyDescent="0.25">
      <c r="A445" s="202"/>
      <c r="B445" s="284" t="s">
        <v>317</v>
      </c>
      <c r="C445" s="284"/>
      <c r="D445" s="284"/>
      <c r="E445" s="284"/>
      <c r="F445" s="206"/>
    </row>
    <row r="446" spans="1:7" ht="16.5" x14ac:dyDescent="0.25">
      <c r="A446" s="202"/>
      <c r="B446" s="208"/>
      <c r="C446" s="208"/>
      <c r="D446" s="209"/>
      <c r="E446" s="210"/>
      <c r="F446" s="211"/>
    </row>
    <row r="447" spans="1:7" ht="16.5" x14ac:dyDescent="0.25">
      <c r="A447" s="202"/>
      <c r="B447" s="212" t="s">
        <v>2</v>
      </c>
      <c r="C447" s="213" t="s">
        <v>1</v>
      </c>
      <c r="D447" s="214" t="s">
        <v>8</v>
      </c>
      <c r="E447" s="215" t="s">
        <v>12</v>
      </c>
      <c r="F447" s="211"/>
    </row>
    <row r="448" spans="1:7" ht="16.5" x14ac:dyDescent="0.25">
      <c r="A448" s="202"/>
      <c r="B448" s="216">
        <v>45898</v>
      </c>
      <c r="C448" s="217" t="s">
        <v>318</v>
      </c>
      <c r="D448" s="218" t="s">
        <v>54</v>
      </c>
      <c r="E448" s="219">
        <v>725</v>
      </c>
      <c r="F448" s="211"/>
    </row>
    <row r="449" spans="1:6" ht="16.5" x14ac:dyDescent="0.25">
      <c r="A449" s="202"/>
      <c r="B449" s="216">
        <v>45899</v>
      </c>
      <c r="C449" s="217" t="s">
        <v>319</v>
      </c>
      <c r="D449" s="218" t="s">
        <v>54</v>
      </c>
      <c r="E449" s="219">
        <v>375</v>
      </c>
      <c r="F449" s="211"/>
    </row>
    <row r="450" spans="1:6" ht="17.25" thickBot="1" x14ac:dyDescent="0.3">
      <c r="A450" s="202"/>
      <c r="B450" s="208"/>
      <c r="C450" s="208"/>
      <c r="D450" s="220" t="s">
        <v>4</v>
      </c>
      <c r="E450" s="221">
        <f>SUM(E448:E449)</f>
        <v>1100</v>
      </c>
      <c r="F450" s="211"/>
    </row>
    <row r="451" spans="1:6" ht="17.25" thickTop="1" x14ac:dyDescent="0.25">
      <c r="A451" s="202"/>
      <c r="B451" s="208"/>
      <c r="C451" s="222"/>
      <c r="D451" s="223"/>
      <c r="E451" s="224"/>
      <c r="F451" s="225"/>
    </row>
    <row r="452" spans="1:6" ht="15.75" x14ac:dyDescent="0.25">
      <c r="A452" s="226"/>
      <c r="B452" s="274" t="s">
        <v>14</v>
      </c>
      <c r="C452" s="274"/>
      <c r="D452" s="274"/>
      <c r="E452" s="274"/>
      <c r="F452" s="227"/>
    </row>
    <row r="453" spans="1:6" ht="15.75" x14ac:dyDescent="0.25">
      <c r="A453" s="226"/>
      <c r="B453" s="275" t="s">
        <v>320</v>
      </c>
      <c r="C453" s="275"/>
      <c r="D453" s="275"/>
      <c r="E453" s="275"/>
      <c r="F453" s="228"/>
    </row>
    <row r="454" spans="1:6" ht="16.5" x14ac:dyDescent="0.25">
      <c r="A454" s="226"/>
      <c r="B454" s="276" t="s">
        <v>316</v>
      </c>
      <c r="C454" s="276"/>
      <c r="D454" s="276"/>
      <c r="E454" s="276"/>
      <c r="F454" s="225"/>
    </row>
    <row r="455" spans="1:6" ht="15.75" x14ac:dyDescent="0.25">
      <c r="A455" s="226"/>
      <c r="B455" s="277" t="s">
        <v>321</v>
      </c>
      <c r="C455" s="277"/>
      <c r="D455" s="277"/>
      <c r="E455" s="277"/>
      <c r="F455" s="229"/>
    </row>
    <row r="456" spans="1:6" ht="15.75" x14ac:dyDescent="0.25">
      <c r="A456" s="226"/>
      <c r="B456" s="230"/>
      <c r="C456" s="230"/>
      <c r="D456" s="230"/>
      <c r="E456" s="230"/>
      <c r="F456" s="229"/>
    </row>
    <row r="457" spans="1:6" ht="16.5" x14ac:dyDescent="0.25">
      <c r="A457" s="226"/>
      <c r="B457" s="231" t="s">
        <v>20</v>
      </c>
      <c r="C457" s="231" t="s">
        <v>1</v>
      </c>
      <c r="D457" s="232" t="s">
        <v>8</v>
      </c>
      <c r="E457" s="231" t="s">
        <v>21</v>
      </c>
      <c r="F457" s="233"/>
    </row>
    <row r="458" spans="1:6" ht="16.5" x14ac:dyDescent="0.25">
      <c r="A458" s="226"/>
      <c r="B458" s="234">
        <v>45882</v>
      </c>
      <c r="C458" s="235">
        <v>4524000031581</v>
      </c>
      <c r="D458" s="236" t="s">
        <v>322</v>
      </c>
      <c r="E458" s="237">
        <v>510000</v>
      </c>
      <c r="F458" s="233"/>
    </row>
    <row r="459" spans="1:6" ht="16.5" x14ac:dyDescent="0.25">
      <c r="A459" s="226"/>
      <c r="B459" s="234">
        <v>45882</v>
      </c>
      <c r="C459" s="235">
        <v>4524000038843</v>
      </c>
      <c r="D459" s="236" t="s">
        <v>323</v>
      </c>
      <c r="E459" s="237">
        <v>13911.03</v>
      </c>
      <c r="F459" s="233"/>
    </row>
    <row r="460" spans="1:6" ht="16.5" x14ac:dyDescent="0.25">
      <c r="A460" s="226"/>
      <c r="B460" s="278" t="s">
        <v>13</v>
      </c>
      <c r="C460" s="279"/>
      <c r="D460" s="280"/>
      <c r="E460" s="231">
        <f>SUM(E458:E459)</f>
        <v>523911.03</v>
      </c>
      <c r="F460" s="233"/>
    </row>
    <row r="461" spans="1:6" ht="16.5" x14ac:dyDescent="0.25">
      <c r="A461" s="226"/>
      <c r="B461" s="238"/>
      <c r="C461" s="238"/>
      <c r="D461" s="238"/>
      <c r="E461" s="239"/>
      <c r="F461" s="233"/>
    </row>
    <row r="462" spans="1:6" ht="17.25" thickBot="1" x14ac:dyDescent="0.3">
      <c r="A462" s="226"/>
      <c r="B462" s="240"/>
      <c r="C462" s="241"/>
      <c r="D462" s="242"/>
      <c r="E462" s="242"/>
      <c r="F462" s="242"/>
    </row>
    <row r="463" spans="1:6" ht="24" thickBot="1" x14ac:dyDescent="0.3">
      <c r="A463" s="226"/>
      <c r="B463" s="264" t="s">
        <v>5</v>
      </c>
      <c r="C463" s="265"/>
      <c r="D463" s="265"/>
      <c r="E463" s="243">
        <f>E460+E450+E439+E432</f>
        <v>4414907.49</v>
      </c>
    </row>
    <row r="464" spans="1:6" x14ac:dyDescent="0.25">
      <c r="A464" s="226"/>
      <c r="B464" s="203"/>
      <c r="C464" s="204"/>
      <c r="D464" s="204"/>
      <c r="E464" s="244"/>
      <c r="F464" s="226"/>
    </row>
    <row r="465" spans="1:7" x14ac:dyDescent="0.25">
      <c r="A465" s="3"/>
      <c r="B465" s="3"/>
      <c r="C465" s="3"/>
      <c r="D465" s="245"/>
      <c r="E465" s="246"/>
      <c r="F465" s="226"/>
    </row>
    <row r="466" spans="1:7" ht="18" x14ac:dyDescent="0.25">
      <c r="A466" s="247"/>
      <c r="B466" s="248"/>
      <c r="C466" s="248"/>
      <c r="D466" s="249"/>
      <c r="E466" s="250"/>
      <c r="F466" s="250"/>
    </row>
    <row r="472" spans="1:7" x14ac:dyDescent="0.25">
      <c r="A472" s="1"/>
      <c r="B472" s="273"/>
      <c r="C472" s="273"/>
      <c r="D472" s="273"/>
      <c r="E472" s="273"/>
      <c r="F472" s="273"/>
      <c r="G472" s="273"/>
    </row>
    <row r="473" spans="1:7" x14ac:dyDescent="0.25">
      <c r="A473" s="1"/>
      <c r="B473" s="273"/>
      <c r="C473" s="273"/>
      <c r="D473" s="273"/>
      <c r="E473" s="273"/>
      <c r="F473" s="273"/>
      <c r="G473" s="273"/>
    </row>
    <row r="474" spans="1:7" x14ac:dyDescent="0.25">
      <c r="A474" s="1"/>
      <c r="B474" s="273"/>
      <c r="C474" s="273"/>
      <c r="D474" s="273"/>
      <c r="E474" s="273"/>
      <c r="F474" s="273"/>
      <c r="G474" s="273"/>
    </row>
    <row r="475" spans="1:7" x14ac:dyDescent="0.25">
      <c r="A475" s="1"/>
      <c r="B475" s="270"/>
      <c r="C475" s="270"/>
      <c r="D475" s="270"/>
      <c r="E475" s="270"/>
      <c r="F475" s="270"/>
      <c r="G475" s="270"/>
    </row>
    <row r="476" spans="1:7" x14ac:dyDescent="0.25">
      <c r="A476" s="1"/>
      <c r="B476" s="45"/>
      <c r="C476" s="45"/>
      <c r="D476" s="45"/>
      <c r="E476" s="45"/>
      <c r="F476" s="45"/>
      <c r="G476" s="45"/>
    </row>
    <row r="477" spans="1:7" x14ac:dyDescent="0.25">
      <c r="A477" s="1"/>
      <c r="B477" s="45"/>
      <c r="C477" s="45"/>
      <c r="D477" s="45"/>
      <c r="E477" s="45"/>
      <c r="F477" s="45"/>
      <c r="G477" s="45"/>
    </row>
    <row r="478" spans="1:7" ht="18.75" x14ac:dyDescent="0.3">
      <c r="B478" s="271"/>
      <c r="C478" s="271"/>
      <c r="D478" s="271"/>
      <c r="E478" s="271"/>
    </row>
    <row r="479" spans="1:7" ht="18.75" x14ac:dyDescent="0.3">
      <c r="B479" s="44"/>
      <c r="C479" s="44"/>
      <c r="D479" s="44"/>
      <c r="E479" s="44"/>
    </row>
    <row r="480" spans="1:7" x14ac:dyDescent="0.25">
      <c r="B480" s="4"/>
      <c r="C480" s="4"/>
      <c r="D480" s="5"/>
      <c r="E480" s="3"/>
    </row>
    <row r="481" spans="1:7" x14ac:dyDescent="0.25">
      <c r="B481" s="4"/>
      <c r="C481" s="4"/>
      <c r="D481" s="5"/>
      <c r="E481" s="3"/>
    </row>
    <row r="482" spans="1:7" ht="18.75" x14ac:dyDescent="0.3">
      <c r="B482" s="62"/>
      <c r="C482" s="62"/>
      <c r="D482" s="47"/>
      <c r="E482" s="3"/>
    </row>
    <row r="483" spans="1:7" ht="19.5" thickBot="1" x14ac:dyDescent="0.35">
      <c r="B483" s="267" t="s">
        <v>76</v>
      </c>
      <c r="C483" s="267"/>
      <c r="D483" s="267"/>
      <c r="E483" s="267"/>
      <c r="F483" s="8"/>
    </row>
    <row r="484" spans="1:7" ht="16.5" thickBot="1" x14ac:dyDescent="0.3">
      <c r="A484" s="23"/>
      <c r="B484" s="18" t="s">
        <v>1</v>
      </c>
      <c r="C484" s="19" t="s">
        <v>2</v>
      </c>
      <c r="D484" s="20" t="s">
        <v>3</v>
      </c>
      <c r="E484" s="21" t="s">
        <v>4</v>
      </c>
      <c r="F484" s="22"/>
      <c r="G484" s="23"/>
    </row>
    <row r="485" spans="1:7" ht="15.75" x14ac:dyDescent="0.25">
      <c r="A485" s="23"/>
      <c r="B485" s="35">
        <v>510040150</v>
      </c>
      <c r="C485" s="34">
        <v>45812</v>
      </c>
      <c r="D485" s="59"/>
      <c r="E485" s="63"/>
      <c r="F485" s="22"/>
      <c r="G485" s="23"/>
    </row>
    <row r="486" spans="1:7" ht="19.5" thickBot="1" x14ac:dyDescent="0.35">
      <c r="B486" s="266" t="s">
        <v>28</v>
      </c>
      <c r="C486" s="266"/>
      <c r="D486" s="7">
        <f>SUM(D485:D485)</f>
        <v>0</v>
      </c>
      <c r="E486" s="7">
        <f>SUM(E485:E485)</f>
        <v>0</v>
      </c>
    </row>
    <row r="487" spans="1:7" ht="15.75" thickTop="1" x14ac:dyDescent="0.25">
      <c r="B487" s="4"/>
      <c r="C487" s="4"/>
      <c r="D487" s="5"/>
      <c r="E487" s="6"/>
    </row>
    <row r="488" spans="1:7" x14ac:dyDescent="0.25">
      <c r="B488" s="4"/>
      <c r="C488" s="4"/>
      <c r="D488" s="5"/>
      <c r="E488" s="6"/>
    </row>
    <row r="489" spans="1:7" ht="19.5" thickBot="1" x14ac:dyDescent="0.35">
      <c r="B489" s="267" t="s">
        <v>29</v>
      </c>
      <c r="C489" s="267"/>
      <c r="D489" s="267"/>
      <c r="E489" s="267"/>
    </row>
    <row r="490" spans="1:7" ht="16.5" thickBot="1" x14ac:dyDescent="0.3">
      <c r="B490" s="48" t="s">
        <v>17</v>
      </c>
      <c r="C490" s="48" t="s">
        <v>1</v>
      </c>
      <c r="D490" s="48" t="s">
        <v>18</v>
      </c>
      <c r="E490" s="21" t="s">
        <v>4</v>
      </c>
    </row>
    <row r="491" spans="1:7" x14ac:dyDescent="0.25">
      <c r="B491" s="251">
        <v>45870</v>
      </c>
      <c r="C491" s="252" t="s">
        <v>324</v>
      </c>
      <c r="D491" s="252" t="s">
        <v>325</v>
      </c>
      <c r="E491" s="253">
        <v>175</v>
      </c>
    </row>
    <row r="492" spans="1:7" x14ac:dyDescent="0.25">
      <c r="B492" s="49">
        <v>45874</v>
      </c>
      <c r="C492" s="254" t="s">
        <v>326</v>
      </c>
      <c r="D492" s="254" t="s">
        <v>325</v>
      </c>
      <c r="E492" s="255">
        <v>325</v>
      </c>
    </row>
    <row r="493" spans="1:7" x14ac:dyDescent="0.25">
      <c r="B493" s="49">
        <v>45880</v>
      </c>
      <c r="C493" s="254" t="s">
        <v>327</v>
      </c>
      <c r="D493" s="254" t="s">
        <v>325</v>
      </c>
      <c r="E493" s="255">
        <v>325</v>
      </c>
    </row>
    <row r="494" spans="1:7" ht="15.75" x14ac:dyDescent="0.25">
      <c r="A494" s="17"/>
      <c r="B494" s="49">
        <v>45891</v>
      </c>
      <c r="C494" s="254" t="s">
        <v>328</v>
      </c>
      <c r="D494" s="254" t="s">
        <v>54</v>
      </c>
      <c r="E494" s="255">
        <v>85000000</v>
      </c>
      <c r="F494" s="17"/>
      <c r="G494" s="17"/>
    </row>
    <row r="495" spans="1:7" ht="19.5" thickBot="1" x14ac:dyDescent="0.35">
      <c r="B495" s="266" t="s">
        <v>10</v>
      </c>
      <c r="C495" s="266"/>
      <c r="D495" s="7"/>
      <c r="E495" s="7">
        <f>SUM(E491:E494)</f>
        <v>85000825</v>
      </c>
    </row>
    <row r="496" spans="1:7" ht="19.5" thickTop="1" x14ac:dyDescent="0.3">
      <c r="B496" s="46"/>
      <c r="C496" s="46"/>
      <c r="D496" s="47"/>
      <c r="E496" s="47"/>
    </row>
    <row r="501" spans="1:5" ht="18.75" x14ac:dyDescent="0.3">
      <c r="B501" s="46"/>
      <c r="C501" s="46"/>
      <c r="D501" s="47"/>
      <c r="E501" s="47"/>
    </row>
    <row r="502" spans="1:5" ht="19.5" thickBot="1" x14ac:dyDescent="0.35">
      <c r="B502" s="267" t="s">
        <v>25</v>
      </c>
      <c r="C502" s="267"/>
      <c r="D502" s="267"/>
      <c r="E502" s="267"/>
    </row>
    <row r="503" spans="1:5" ht="16.5" thickBot="1" x14ac:dyDescent="0.3">
      <c r="B503" s="18" t="s">
        <v>1</v>
      </c>
      <c r="C503" s="19" t="s">
        <v>2</v>
      </c>
      <c r="D503" s="20" t="s">
        <v>3</v>
      </c>
      <c r="E503" s="21" t="s">
        <v>4</v>
      </c>
    </row>
    <row r="504" spans="1:5" ht="15.75" x14ac:dyDescent="0.25">
      <c r="B504" s="70"/>
      <c r="C504" s="71"/>
      <c r="D504" s="72"/>
      <c r="E504" s="74"/>
    </row>
    <row r="505" spans="1:5" ht="19.5" thickBot="1" x14ac:dyDescent="0.35">
      <c r="B505" s="266" t="s">
        <v>10</v>
      </c>
      <c r="C505" s="266"/>
      <c r="D505" s="7">
        <f>SUM(D504:D504)</f>
        <v>0</v>
      </c>
      <c r="E505" s="7">
        <f>SUM(E504:E504)</f>
        <v>0</v>
      </c>
    </row>
    <row r="506" spans="1:5" ht="19.5" thickTop="1" x14ac:dyDescent="0.3">
      <c r="B506" s="46"/>
      <c r="C506" s="46"/>
      <c r="D506" s="47"/>
      <c r="E506" s="47"/>
    </row>
    <row r="507" spans="1:5" ht="19.5" thickBot="1" x14ac:dyDescent="0.35">
      <c r="B507" s="268" t="s">
        <v>80</v>
      </c>
      <c r="C507" s="268"/>
      <c r="D507" s="268"/>
      <c r="E507" s="269"/>
    </row>
    <row r="508" spans="1:5" ht="16.5" thickBot="1" x14ac:dyDescent="0.3">
      <c r="B508" s="75" t="s">
        <v>1</v>
      </c>
      <c r="C508" s="75" t="s">
        <v>2</v>
      </c>
      <c r="D508" s="76" t="s">
        <v>3</v>
      </c>
      <c r="E508" s="77" t="s">
        <v>4</v>
      </c>
    </row>
    <row r="509" spans="1:5" x14ac:dyDescent="0.25">
      <c r="B509" s="35"/>
      <c r="C509" s="78"/>
      <c r="D509" s="79"/>
      <c r="E509" s="81"/>
    </row>
    <row r="510" spans="1:5" x14ac:dyDescent="0.25">
      <c r="B510" s="36"/>
      <c r="C510" s="82"/>
      <c r="D510" s="68"/>
      <c r="E510" s="81"/>
    </row>
    <row r="511" spans="1:5" ht="19.5" thickBot="1" x14ac:dyDescent="0.35">
      <c r="B511" s="266" t="s">
        <v>10</v>
      </c>
      <c r="C511" s="266"/>
      <c r="D511" s="83">
        <f>SUM(D509:D510)</f>
        <v>0</v>
      </c>
      <c r="E511" s="85">
        <f>SUM(E509:E510)</f>
        <v>0</v>
      </c>
    </row>
    <row r="512" spans="1:5" ht="16.5" thickTop="1" x14ac:dyDescent="0.25">
      <c r="A512" s="263"/>
      <c r="B512" s="263"/>
      <c r="C512" s="263"/>
      <c r="D512" s="263"/>
      <c r="E512" s="263"/>
    </row>
    <row r="513" spans="2:7" ht="18.75" x14ac:dyDescent="0.3">
      <c r="B513" s="62"/>
      <c r="C513" s="62"/>
      <c r="D513" s="47"/>
      <c r="E513" s="91"/>
      <c r="F513" s="92"/>
      <c r="G513" s="93"/>
    </row>
    <row r="514" spans="2:7" ht="15.75" thickBot="1" x14ac:dyDescent="0.3">
      <c r="B514" s="4"/>
      <c r="C514" s="4"/>
      <c r="D514" s="94"/>
      <c r="E514" s="64"/>
      <c r="F514" s="43"/>
      <c r="G514" s="95"/>
    </row>
    <row r="515" spans="2:7" ht="24" thickBot="1" x14ac:dyDescent="0.3">
      <c r="B515" s="264" t="s">
        <v>5</v>
      </c>
      <c r="C515" s="265"/>
      <c r="D515" s="265"/>
      <c r="E515" s="243">
        <f>SUM(E495)</f>
        <v>85000825</v>
      </c>
      <c r="F515" s="96"/>
      <c r="G515" s="96"/>
    </row>
    <row r="516" spans="2:7" ht="18.75" x14ac:dyDescent="0.3">
      <c r="B516" s="4"/>
      <c r="C516" s="102"/>
      <c r="D516" s="103"/>
      <c r="E516" s="64"/>
    </row>
    <row r="517" spans="2:7" x14ac:dyDescent="0.25">
      <c r="B517" s="4"/>
      <c r="C517" s="102"/>
      <c r="D517" s="5"/>
      <c r="E517" s="105"/>
    </row>
    <row r="518" spans="2:7" x14ac:dyDescent="0.25">
      <c r="B518" s="2"/>
      <c r="C518" s="9"/>
      <c r="D518" s="9"/>
      <c r="E518" s="9"/>
    </row>
    <row r="534" spans="1:6" ht="21" x14ac:dyDescent="0.35">
      <c r="A534" s="257" t="s">
        <v>57</v>
      </c>
      <c r="B534" s="257" t="s">
        <v>58</v>
      </c>
      <c r="C534" s="257" t="s">
        <v>59</v>
      </c>
      <c r="D534" s="257" t="s">
        <v>60</v>
      </c>
      <c r="E534" s="257" t="s">
        <v>61</v>
      </c>
      <c r="F534" s="257" t="s">
        <v>62</v>
      </c>
    </row>
    <row r="535" spans="1:6" ht="15" customHeight="1" x14ac:dyDescent="0.3">
      <c r="A535" s="256" t="str">
        <f>[1]Hoja1!H21</f>
        <v>267159</v>
      </c>
      <c r="B535" s="256" t="str">
        <f>[1]Hoja1!M21</f>
        <v>8/1/2025</v>
      </c>
      <c r="C535" s="256" t="s">
        <v>329</v>
      </c>
      <c r="D535" s="256" t="s">
        <v>330</v>
      </c>
      <c r="E535" s="256" t="s">
        <v>63</v>
      </c>
      <c r="F535" s="256">
        <v>15000</v>
      </c>
    </row>
    <row r="536" spans="1:6" ht="15" customHeight="1" x14ac:dyDescent="0.3">
      <c r="A536" s="256" t="str">
        <f>[1]Hoja1!H22</f>
        <v>267160</v>
      </c>
      <c r="B536" s="256" t="str">
        <f>[1]Hoja1!M22</f>
        <v>8/1/2025</v>
      </c>
      <c r="C536" s="256" t="str">
        <f>[1]Hoja1!R22</f>
        <v>EMELY FLORES TEJADA</v>
      </c>
      <c r="D536" s="256" t="s">
        <v>75</v>
      </c>
      <c r="E536" s="256" t="s">
        <v>63</v>
      </c>
      <c r="F536" s="256">
        <v>30000</v>
      </c>
    </row>
    <row r="537" spans="1:6" ht="15" customHeight="1" x14ac:dyDescent="0.3">
      <c r="A537" s="256" t="str">
        <f>[1]Hoja1!H23</f>
        <v>267161</v>
      </c>
      <c r="B537" s="256" t="str">
        <f>[1]Hoja1!M23</f>
        <v>8/1/2025</v>
      </c>
      <c r="C537" s="256" t="str">
        <f>[1]Hoja1!R23</f>
        <v>OLGA MARGARITA EVANGELISTA DE EVANGELISTA</v>
      </c>
      <c r="D537" s="256" t="s">
        <v>56</v>
      </c>
      <c r="E537" s="256" t="s">
        <v>63</v>
      </c>
      <c r="F537" s="256">
        <v>150000</v>
      </c>
    </row>
    <row r="538" spans="1:6" ht="15" customHeight="1" x14ac:dyDescent="0.3">
      <c r="A538" s="256" t="str">
        <f>[1]Hoja1!H24</f>
        <v>267162</v>
      </c>
      <c r="B538" s="256" t="str">
        <f>[1]Hoja1!M24</f>
        <v>8/5/2025</v>
      </c>
      <c r="C538" s="256" t="str">
        <f>[1]Hoja1!R24</f>
        <v>RONALD JOSE VERAS MATOS</v>
      </c>
      <c r="D538" s="256" t="s">
        <v>56</v>
      </c>
      <c r="E538" s="256" t="s">
        <v>63</v>
      </c>
      <c r="F538" s="256">
        <v>105000</v>
      </c>
    </row>
    <row r="539" spans="1:6" ht="15" customHeight="1" x14ac:dyDescent="0.3">
      <c r="A539" s="256" t="str">
        <f>[1]Hoja1!H25</f>
        <v>267163</v>
      </c>
      <c r="B539" s="256" t="str">
        <f>[1]Hoja1!M25</f>
        <v>8/5/2025</v>
      </c>
      <c r="C539" s="256" t="str">
        <f>[1]Hoja1!R25</f>
        <v>MAYRA CAIRO LEBRON</v>
      </c>
      <c r="D539" s="256" t="s">
        <v>65</v>
      </c>
      <c r="E539" s="256" t="s">
        <v>63</v>
      </c>
      <c r="F539" s="256">
        <v>129399.66</v>
      </c>
    </row>
    <row r="540" spans="1:6" ht="15" customHeight="1" x14ac:dyDescent="0.3">
      <c r="A540" s="256" t="str">
        <f>[1]Hoja1!H26</f>
        <v>267164</v>
      </c>
      <c r="B540" s="256" t="str">
        <f>[1]Hoja1!M26</f>
        <v>8/5/2025</v>
      </c>
      <c r="C540" s="256" t="str">
        <f>[1]Hoja1!R26</f>
        <v>ANA IRIS MATEO ALMONTE</v>
      </c>
      <c r="D540" s="256" t="s">
        <v>75</v>
      </c>
      <c r="E540" s="256" t="s">
        <v>63</v>
      </c>
      <c r="F540" s="256">
        <v>32500</v>
      </c>
    </row>
    <row r="541" spans="1:6" ht="15" customHeight="1" x14ac:dyDescent="0.3">
      <c r="A541" s="256" t="str">
        <f>[1]Hoja1!H27</f>
        <v>267165</v>
      </c>
      <c r="B541" s="256" t="str">
        <f>[1]Hoja1!M27</f>
        <v>8/7/2025</v>
      </c>
      <c r="C541" s="256" t="str">
        <f>[1]Hoja1!R27</f>
        <v>NIVAL NUÑEZ PAREDES</v>
      </c>
      <c r="D541" s="256" t="s">
        <v>64</v>
      </c>
      <c r="E541" s="256" t="s">
        <v>63</v>
      </c>
      <c r="F541" s="256">
        <v>82241.259999999995</v>
      </c>
    </row>
    <row r="542" spans="1:6" ht="15" customHeight="1" x14ac:dyDescent="0.3">
      <c r="A542" s="256" t="str">
        <f>[1]Hoja1!H28</f>
        <v>267166</v>
      </c>
      <c r="B542" s="256" t="str">
        <f>[1]Hoja1!M28</f>
        <v>8/7/2025</v>
      </c>
      <c r="C542" s="256" t="str">
        <f>[1]Hoja1!R28</f>
        <v>INSTITUTO DE AUXILIOS Y VIVIENDA (INAVI)</v>
      </c>
      <c r="D542" s="256" t="s">
        <v>66</v>
      </c>
      <c r="E542" s="256" t="s">
        <v>63</v>
      </c>
      <c r="F542" s="256">
        <v>51675</v>
      </c>
    </row>
    <row r="543" spans="1:6" ht="15" customHeight="1" x14ac:dyDescent="0.3">
      <c r="A543" s="256" t="str">
        <f>[1]Hoja1!H29</f>
        <v>267167</v>
      </c>
      <c r="B543" s="256" t="str">
        <f>[1]Hoja1!M29</f>
        <v>8/7/2025</v>
      </c>
      <c r="C543" s="256" t="str">
        <f>[1]Hoja1!R29</f>
        <v>SIND. NAC. TRABAJADORES Y EMPLEADOS DE APORDOM</v>
      </c>
      <c r="D543" s="256" t="s">
        <v>66</v>
      </c>
      <c r="E543" s="256" t="s">
        <v>63</v>
      </c>
      <c r="F543" s="256">
        <v>13800</v>
      </c>
    </row>
    <row r="544" spans="1:6" ht="15" customHeight="1" x14ac:dyDescent="0.3">
      <c r="A544" s="256" t="str">
        <f>[1]Hoja1!H30</f>
        <v>267168</v>
      </c>
      <c r="B544" s="256" t="str">
        <f>[1]Hoja1!M30</f>
        <v>8/7/2025</v>
      </c>
      <c r="C544" s="256" t="str">
        <f>[1]Hoja1!R30</f>
        <v>IGNEYRIS VALDEZ SANCHEZ</v>
      </c>
      <c r="D544" s="256" t="s">
        <v>64</v>
      </c>
      <c r="E544" s="256" t="s">
        <v>63</v>
      </c>
      <c r="F544" s="256">
        <v>240630.54</v>
      </c>
    </row>
    <row r="545" spans="1:6" ht="15" customHeight="1" x14ac:dyDescent="0.3">
      <c r="A545" s="256" t="str">
        <f>[1]Hoja1!H31</f>
        <v>267169</v>
      </c>
      <c r="B545" s="256" t="str">
        <f>[1]Hoja1!M31</f>
        <v>8/7/2025</v>
      </c>
      <c r="C545" s="256" t="str">
        <f>[1]Hoja1!R31</f>
        <v>YOKASTY JEREZ DE VASQUEZ</v>
      </c>
      <c r="D545" s="256" t="s">
        <v>64</v>
      </c>
      <c r="E545" s="256" t="s">
        <v>63</v>
      </c>
      <c r="F545" s="256">
        <v>18250.03</v>
      </c>
    </row>
    <row r="546" spans="1:6" ht="15" customHeight="1" x14ac:dyDescent="0.3">
      <c r="A546" s="256" t="str">
        <f>[1]Hoja1!H32</f>
        <v>267170</v>
      </c>
      <c r="B546" s="256" t="str">
        <f>[1]Hoja1!M32</f>
        <v>8/7/2025</v>
      </c>
      <c r="C546" s="256" t="str">
        <f>[1]Hoja1!R32</f>
        <v>RAFAELA ALTAGRACIA BERNAR BELLIARD</v>
      </c>
      <c r="D546" s="256" t="s">
        <v>64</v>
      </c>
      <c r="E546" s="256" t="s">
        <v>63</v>
      </c>
      <c r="F546" s="256">
        <v>90588.54</v>
      </c>
    </row>
    <row r="547" spans="1:6" ht="15" customHeight="1" x14ac:dyDescent="0.3">
      <c r="A547" s="256" t="str">
        <f>[1]Hoja1!H33</f>
        <v>267171</v>
      </c>
      <c r="B547" s="256" t="str">
        <f>[1]Hoja1!M33</f>
        <v>8/7/2025</v>
      </c>
      <c r="C547" s="256" t="str">
        <f>[1]Hoja1!R33</f>
        <v>CAROLAY CARABALLO AMPARO</v>
      </c>
      <c r="D547" s="256" t="s">
        <v>65</v>
      </c>
      <c r="E547" s="256" t="s">
        <v>63</v>
      </c>
      <c r="F547" s="256">
        <v>178988.59</v>
      </c>
    </row>
    <row r="548" spans="1:6" ht="15" customHeight="1" x14ac:dyDescent="0.3">
      <c r="A548" s="256" t="str">
        <f>[1]Hoja1!H34</f>
        <v>267172</v>
      </c>
      <c r="B548" s="256" t="str">
        <f>[1]Hoja1!M34</f>
        <v>8/13/2025</v>
      </c>
      <c r="C548" s="256" t="str">
        <f>[1]Hoja1!R34</f>
        <v>LIGA DE BEISBOL AFICIONADO LA JAVILLA</v>
      </c>
      <c r="D548" s="256" t="s">
        <v>56</v>
      </c>
      <c r="E548" s="256" t="s">
        <v>63</v>
      </c>
      <c r="F548" s="256">
        <v>300000</v>
      </c>
    </row>
    <row r="549" spans="1:6" ht="15" customHeight="1" x14ac:dyDescent="0.3">
      <c r="A549" s="256" t="str">
        <f>[1]Hoja1!H35</f>
        <v>267173</v>
      </c>
      <c r="B549" s="256" t="str">
        <f>[1]Hoja1!M35</f>
        <v>8/13/2025</v>
      </c>
      <c r="C549" s="256" t="str">
        <f>[1]Hoja1!R35</f>
        <v>JOSE ALBERTO ESCOTO CRUZ</v>
      </c>
      <c r="D549" s="256" t="s">
        <v>56</v>
      </c>
      <c r="E549" s="256" t="s">
        <v>63</v>
      </c>
      <c r="F549" s="256">
        <v>100000</v>
      </c>
    </row>
    <row r="550" spans="1:6" ht="15" customHeight="1" x14ac:dyDescent="0.3">
      <c r="A550" s="256" t="str">
        <f>[1]Hoja1!H36</f>
        <v>267174</v>
      </c>
      <c r="B550" s="256" t="str">
        <f>[1]Hoja1!M36</f>
        <v>8/13/2025</v>
      </c>
      <c r="C550" s="256" t="str">
        <f>[1]Hoja1!R36</f>
        <v>ANDRES ANIBAL FELIPE VIZCAINO</v>
      </c>
      <c r="D550" s="256" t="s">
        <v>64</v>
      </c>
      <c r="E550" s="256" t="s">
        <v>63</v>
      </c>
      <c r="F550" s="256">
        <v>39149.94</v>
      </c>
    </row>
    <row r="551" spans="1:6" ht="15" customHeight="1" x14ac:dyDescent="0.3">
      <c r="A551" s="256" t="str">
        <f>[1]Hoja1!H37</f>
        <v>267175</v>
      </c>
      <c r="B551" s="256" t="str">
        <f>[1]Hoja1!M37</f>
        <v>8/14/2025</v>
      </c>
      <c r="C551" s="256" t="str">
        <f>[1]Hoja1!R37</f>
        <v>MICHEL ARBELT DIAZ MARTINEZ</v>
      </c>
      <c r="D551" s="256" t="s">
        <v>75</v>
      </c>
      <c r="E551" s="256" t="s">
        <v>63</v>
      </c>
      <c r="F551" s="256">
        <v>75000</v>
      </c>
    </row>
    <row r="552" spans="1:6" ht="15" customHeight="1" x14ac:dyDescent="0.3">
      <c r="A552" s="256" t="str">
        <f>[1]Hoja1!H38</f>
        <v>267176</v>
      </c>
      <c r="B552" s="256" t="str">
        <f>[1]Hoja1!M38</f>
        <v>8/20/2025</v>
      </c>
      <c r="C552" s="256" t="str">
        <f>[1]Hoja1!R38</f>
        <v>GISELLE COLLADO MARTE</v>
      </c>
      <c r="D552" s="256" t="s">
        <v>64</v>
      </c>
      <c r="E552" s="256" t="s">
        <v>63</v>
      </c>
      <c r="F552" s="256">
        <v>951874.51</v>
      </c>
    </row>
    <row r="553" spans="1:6" ht="15" customHeight="1" x14ac:dyDescent="0.3">
      <c r="A553" s="256" t="str">
        <f>[1]Hoja1!H39</f>
        <v>267177</v>
      </c>
      <c r="B553" s="256" t="str">
        <f>[1]Hoja1!M39</f>
        <v>8/20/2025</v>
      </c>
      <c r="C553" s="256" t="str">
        <f>[1]Hoja1!R39</f>
        <v>CESAR OSVALDO VARGAS MARTINEZ</v>
      </c>
      <c r="D553" s="256" t="s">
        <v>64</v>
      </c>
      <c r="E553" s="256" t="s">
        <v>63</v>
      </c>
      <c r="F553" s="256">
        <v>33316.75</v>
      </c>
    </row>
    <row r="554" spans="1:6" ht="15" customHeight="1" x14ac:dyDescent="0.3">
      <c r="A554" s="256" t="str">
        <f>[1]Hoja1!H40</f>
        <v>267178</v>
      </c>
      <c r="B554" s="256" t="str">
        <f>[1]Hoja1!M40</f>
        <v>8/20/2025</v>
      </c>
      <c r="C554" s="256" t="str">
        <f>[1]Hoja1!R40</f>
        <v>OSCAR IVAN ROSSO FAMILIA</v>
      </c>
      <c r="D554" s="256" t="s">
        <v>64</v>
      </c>
      <c r="E554" s="256" t="s">
        <v>63</v>
      </c>
      <c r="F554" s="256">
        <v>19525.97</v>
      </c>
    </row>
    <row r="555" spans="1:6" ht="15" customHeight="1" x14ac:dyDescent="0.3">
      <c r="A555" s="256" t="str">
        <f>[1]Hoja1!H41</f>
        <v>267179</v>
      </c>
      <c r="B555" s="256" t="str">
        <f>[1]Hoja1!M41</f>
        <v>8/20/2025</v>
      </c>
      <c r="C555" s="256" t="str">
        <f>[1]Hoja1!R41</f>
        <v>ANGELA GODET ROMERO</v>
      </c>
      <c r="D555" s="256" t="s">
        <v>64</v>
      </c>
      <c r="E555" s="256" t="s">
        <v>63</v>
      </c>
      <c r="F555" s="256">
        <v>23651.05</v>
      </c>
    </row>
    <row r="556" spans="1:6" ht="15" customHeight="1" x14ac:dyDescent="0.3">
      <c r="A556" s="256" t="str">
        <f>[1]Hoja1!H42</f>
        <v>267180</v>
      </c>
      <c r="B556" s="256" t="str">
        <f>[1]Hoja1!M42</f>
        <v>8/20/2025</v>
      </c>
      <c r="C556" s="256" t="str">
        <f>[1]Hoja1!R42</f>
        <v>ANGELA CELENIA ROJAS BERROA</v>
      </c>
      <c r="D556" s="256" t="s">
        <v>64</v>
      </c>
      <c r="E556" s="256" t="s">
        <v>63</v>
      </c>
      <c r="F556" s="256">
        <v>226183.42</v>
      </c>
    </row>
    <row r="557" spans="1:6" ht="15" customHeight="1" x14ac:dyDescent="0.3">
      <c r="A557" s="256" t="str">
        <f>[1]Hoja1!H43</f>
        <v>267181</v>
      </c>
      <c r="B557" s="256" t="str">
        <f>[1]Hoja1!M43</f>
        <v>8/20/2025</v>
      </c>
      <c r="C557" s="256" t="str">
        <f>[1]Hoja1!R43</f>
        <v>SANDRO CUEVAS AQUINO</v>
      </c>
      <c r="D557" s="256" t="s">
        <v>64</v>
      </c>
      <c r="E557" s="256" t="s">
        <v>63</v>
      </c>
      <c r="F557" s="256">
        <v>7172.11</v>
      </c>
    </row>
    <row r="558" spans="1:6" ht="15" customHeight="1" x14ac:dyDescent="0.3">
      <c r="A558" s="256" t="str">
        <f>[1]Hoja1!H44</f>
        <v>267182</v>
      </c>
      <c r="B558" s="256" t="str">
        <f>[1]Hoja1!M44</f>
        <v>8/20/2025</v>
      </c>
      <c r="C558" s="256" t="str">
        <f>[1]Hoja1!R44</f>
        <v>JULIO ARSENIO FIGUEROA TORIBIO</v>
      </c>
      <c r="D558" s="256" t="s">
        <v>64</v>
      </c>
      <c r="E558" s="256" t="s">
        <v>63</v>
      </c>
      <c r="F558" s="256">
        <v>75405.31</v>
      </c>
    </row>
    <row r="559" spans="1:6" ht="15" customHeight="1" x14ac:dyDescent="0.3">
      <c r="A559" s="256" t="str">
        <f>[1]Hoja1!H45</f>
        <v>267183</v>
      </c>
      <c r="B559" s="256" t="str">
        <f>[1]Hoja1!M45</f>
        <v>8/20/2025</v>
      </c>
      <c r="C559" s="256" t="str">
        <f>[1]Hoja1!R45</f>
        <v>EDWIN LARA FERMIN</v>
      </c>
      <c r="D559" s="256" t="s">
        <v>64</v>
      </c>
      <c r="E559" s="256" t="s">
        <v>63</v>
      </c>
      <c r="F559" s="256">
        <v>55374.52</v>
      </c>
    </row>
    <row r="560" spans="1:6" ht="15" customHeight="1" x14ac:dyDescent="0.3">
      <c r="A560" s="256" t="str">
        <f>[1]Hoja1!H46</f>
        <v>267184</v>
      </c>
      <c r="B560" s="256" t="str">
        <f>[1]Hoja1!M46</f>
        <v>8/20/2025</v>
      </c>
      <c r="C560" s="256" t="str">
        <f>[1]Hoja1!R46</f>
        <v>KARINA VASQUEZ VASQUEZ</v>
      </c>
      <c r="D560" s="256" t="s">
        <v>65</v>
      </c>
      <c r="E560" s="256" t="s">
        <v>63</v>
      </c>
      <c r="F560" s="256">
        <v>31555.66</v>
      </c>
    </row>
    <row r="561" spans="1:6" ht="15" customHeight="1" x14ac:dyDescent="0.3">
      <c r="A561" s="256" t="str">
        <f>[1]Hoja1!H47</f>
        <v>267185</v>
      </c>
      <c r="B561" s="256" t="str">
        <f>[1]Hoja1!M47</f>
        <v>8/26/2025</v>
      </c>
      <c r="C561" s="256" t="str">
        <f>[1]Hoja1!R47</f>
        <v>SANTO DIPRE MONERO</v>
      </c>
      <c r="D561" s="256" t="s">
        <v>64</v>
      </c>
      <c r="E561" s="256" t="s">
        <v>63</v>
      </c>
      <c r="F561" s="256">
        <v>45753.64</v>
      </c>
    </row>
    <row r="562" spans="1:6" ht="15" customHeight="1" x14ac:dyDescent="0.3">
      <c r="A562" s="256" t="str">
        <f>[1]Hoja1!H48</f>
        <v>267186</v>
      </c>
      <c r="B562" s="256" t="str">
        <f>[1]Hoja1!M48</f>
        <v>8/26/2025</v>
      </c>
      <c r="C562" s="256" t="str">
        <f>[1]Hoja1!R48</f>
        <v>TIRSO JAVIER MENDIETA RODRIGUEZ</v>
      </c>
      <c r="D562" s="256" t="s">
        <v>64</v>
      </c>
      <c r="E562" s="256" t="s">
        <v>63</v>
      </c>
      <c r="F562" s="256">
        <v>211331.65</v>
      </c>
    </row>
    <row r="563" spans="1:6" ht="15" customHeight="1" x14ac:dyDescent="0.3">
      <c r="A563" s="256" t="str">
        <f>[1]Hoja1!H49</f>
        <v>267187</v>
      </c>
      <c r="B563" s="256" t="str">
        <f>[1]Hoja1!M49</f>
        <v>8/26/2025</v>
      </c>
      <c r="C563" s="256" t="str">
        <f>[1]Hoja1!R49</f>
        <v>FRANCISCO DEL CARMEN TEJADA GOMEZ</v>
      </c>
      <c r="D563" s="256" t="s">
        <v>64</v>
      </c>
      <c r="E563" s="256" t="s">
        <v>63</v>
      </c>
      <c r="F563" s="256">
        <v>166712.57999999999</v>
      </c>
    </row>
    <row r="564" spans="1:6" ht="15" customHeight="1" x14ac:dyDescent="0.3">
      <c r="A564" s="256" t="str">
        <f>[1]Hoja1!H50</f>
        <v>267188</v>
      </c>
      <c r="B564" s="256" t="str">
        <f>[1]Hoja1!M50</f>
        <v>8/26/2025</v>
      </c>
      <c r="C564" s="256" t="str">
        <f>[1]Hoja1!R50</f>
        <v>JEAN CARLOS OGANDO SOSA</v>
      </c>
      <c r="D564" s="256" t="s">
        <v>64</v>
      </c>
      <c r="E564" s="256" t="s">
        <v>63</v>
      </c>
      <c r="F564" s="256">
        <v>214289.94</v>
      </c>
    </row>
    <row r="565" spans="1:6" ht="15" customHeight="1" x14ac:dyDescent="0.3">
      <c r="A565" s="256" t="str">
        <f>[1]Hoja1!H51</f>
        <v>267189</v>
      </c>
      <c r="B565" s="256" t="str">
        <f>[1]Hoja1!M51</f>
        <v>8/26/2025</v>
      </c>
      <c r="C565" s="256" t="str">
        <f>[1]Hoja1!R51</f>
        <v>SOCRATES OLEO PEREZ</v>
      </c>
      <c r="D565" s="256" t="s">
        <v>64</v>
      </c>
      <c r="E565" s="256" t="s">
        <v>63</v>
      </c>
      <c r="F565" s="256">
        <v>166161.92000000001</v>
      </c>
    </row>
    <row r="566" spans="1:6" ht="15" customHeight="1" x14ac:dyDescent="0.3">
      <c r="A566" s="256" t="str">
        <f>[1]Hoja1!H52</f>
        <v>267190</v>
      </c>
      <c r="B566" s="256" t="str">
        <f>[1]Hoja1!M52</f>
        <v>8/27/2025</v>
      </c>
      <c r="C566" s="256" t="str">
        <f>[1]Hoja1!R52</f>
        <v>DULCE MILAGROS ROJAS FRICA</v>
      </c>
      <c r="D566" s="256" t="s">
        <v>64</v>
      </c>
      <c r="E566" s="256" t="s">
        <v>63</v>
      </c>
      <c r="F566" s="256">
        <v>172399.9</v>
      </c>
    </row>
    <row r="567" spans="1:6" ht="18.75" x14ac:dyDescent="0.3">
      <c r="A567" s="258" t="s">
        <v>331</v>
      </c>
      <c r="B567" s="259"/>
      <c r="C567" s="259"/>
      <c r="D567" s="260"/>
      <c r="E567" s="261">
        <v>4052932.49</v>
      </c>
      <c r="F567" s="262"/>
    </row>
    <row r="578" spans="6:6" x14ac:dyDescent="0.25">
      <c r="F578" s="39"/>
    </row>
    <row r="598" spans="9:10" ht="32.25" customHeight="1" x14ac:dyDescent="0.25">
      <c r="I598" s="39"/>
      <c r="J598" s="39"/>
    </row>
  </sheetData>
  <mergeCells count="72">
    <mergeCell ref="B360:E360"/>
    <mergeCell ref="B361:E361"/>
    <mergeCell ref="B362:E362"/>
    <mergeCell ref="B366:D366"/>
    <mergeCell ref="B40:C40"/>
    <mergeCell ref="A57:F57"/>
    <mergeCell ref="B58:F58"/>
    <mergeCell ref="D60:D61"/>
    <mergeCell ref="E60:E61"/>
    <mergeCell ref="B62:C62"/>
    <mergeCell ref="C65:D65"/>
    <mergeCell ref="B50:C50"/>
    <mergeCell ref="B52:F52"/>
    <mergeCell ref="B56:C56"/>
    <mergeCell ref="B32:C32"/>
    <mergeCell ref="B35:F35"/>
    <mergeCell ref="B47:F47"/>
    <mergeCell ref="B3:H3"/>
    <mergeCell ref="B9:F9"/>
    <mergeCell ref="B13:F13"/>
    <mergeCell ref="B18:C18"/>
    <mergeCell ref="B21:F21"/>
    <mergeCell ref="B4:H4"/>
    <mergeCell ref="B5:H5"/>
    <mergeCell ref="B6:H6"/>
    <mergeCell ref="B26:C26"/>
    <mergeCell ref="B29:F29"/>
    <mergeCell ref="B370:D370"/>
    <mergeCell ref="E370:F370"/>
    <mergeCell ref="B432:D432"/>
    <mergeCell ref="B434:E434"/>
    <mergeCell ref="B81:E81"/>
    <mergeCell ref="B83:E83"/>
    <mergeCell ref="B275:E275"/>
    <mergeCell ref="D277:D282"/>
    <mergeCell ref="B286:E286"/>
    <mergeCell ref="D288:D339"/>
    <mergeCell ref="B340:D340"/>
    <mergeCell ref="B343:E343"/>
    <mergeCell ref="B347:D347"/>
    <mergeCell ref="B350:E350"/>
    <mergeCell ref="B356:E356"/>
    <mergeCell ref="B359:E359"/>
    <mergeCell ref="B463:D463"/>
    <mergeCell ref="B386:E386"/>
    <mergeCell ref="B472:G472"/>
    <mergeCell ref="B473:G473"/>
    <mergeCell ref="B474:G474"/>
    <mergeCell ref="B452:E452"/>
    <mergeCell ref="B453:E453"/>
    <mergeCell ref="B454:E454"/>
    <mergeCell ref="B455:E455"/>
    <mergeCell ref="B460:D460"/>
    <mergeCell ref="D436:D438"/>
    <mergeCell ref="B442:E442"/>
    <mergeCell ref="B443:E443"/>
    <mergeCell ref="B444:E444"/>
    <mergeCell ref="B445:E445"/>
    <mergeCell ref="B475:G475"/>
    <mergeCell ref="B478:E478"/>
    <mergeCell ref="B483:E483"/>
    <mergeCell ref="B486:C486"/>
    <mergeCell ref="B489:E489"/>
    <mergeCell ref="A567:D567"/>
    <mergeCell ref="E567:F567"/>
    <mergeCell ref="A512:E512"/>
    <mergeCell ref="B515:D515"/>
    <mergeCell ref="B495:C495"/>
    <mergeCell ref="B502:E502"/>
    <mergeCell ref="B505:C505"/>
    <mergeCell ref="B507:E507"/>
    <mergeCell ref="B511:C511"/>
  </mergeCells>
  <pageMargins left="0.7" right="0.7" top="0.75" bottom="0.75" header="0.3" footer="0.3"/>
  <pageSetup scale="40" orientation="portrait" verticalDpi="0" r:id="rId1"/>
  <rowBreaks count="7" manualBreakCount="7">
    <brk id="69" max="6" man="1"/>
    <brk id="162" max="6" man="1"/>
    <brk id="284" max="6" man="1"/>
    <brk id="371" max="6" man="1"/>
    <brk id="467" max="6" man="1"/>
    <brk id="520" max="6" man="1"/>
    <brk id="58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6297-5DF3-403D-BF4C-3258E1660A4E}">
  <dimension ref="C1:T85"/>
  <sheetViews>
    <sheetView showGridLines="0" view="pageBreakPreview" topLeftCell="C1" zoomScale="85" zoomScaleNormal="85" zoomScaleSheetLayoutView="85" workbookViewId="0">
      <pane xSplit="1" topLeftCell="D1" activePane="topRight" state="frozen"/>
      <selection activeCell="I598" sqref="I598"/>
      <selection pane="topRight" activeCell="I598" sqref="I598"/>
    </sheetView>
  </sheetViews>
  <sheetFormatPr baseColWidth="10" defaultColWidth="11.42578125" defaultRowHeight="21" x14ac:dyDescent="0.35"/>
  <cols>
    <col min="1" max="2" width="0" hidden="1" customWidth="1"/>
    <col min="3" max="3" width="64.140625" style="319" customWidth="1"/>
    <col min="4" max="4" width="26.42578125" style="318" customWidth="1"/>
    <col min="5" max="5" width="22.5703125" style="17" customWidth="1"/>
    <col min="6" max="6" width="21.42578125" style="17" customWidth="1"/>
    <col min="7" max="7" width="16.42578125" style="17" bestFit="1" customWidth="1"/>
    <col min="8" max="8" width="14.7109375" style="17" customWidth="1"/>
    <col min="9" max="9" width="15.140625" style="17" customWidth="1"/>
    <col min="10" max="10" width="15.7109375" style="317" customWidth="1"/>
    <col min="11" max="11" width="15" style="17" customWidth="1"/>
    <col min="12" max="12" width="15.5703125" style="17" customWidth="1"/>
    <col min="13" max="13" width="14.42578125" style="17" customWidth="1"/>
    <col min="14" max="14" width="14.5703125" style="17" customWidth="1"/>
    <col min="15" max="15" width="13.28515625" style="17" customWidth="1"/>
    <col min="16" max="17" width="14.42578125" style="316" bestFit="1" customWidth="1"/>
    <col min="18" max="18" width="18.85546875" style="316" bestFit="1" customWidth="1"/>
    <col min="19" max="19" width="1.7109375" style="316" customWidth="1"/>
    <col min="20" max="20" width="12.5703125" bestFit="1" customWidth="1"/>
  </cols>
  <sheetData>
    <row r="1" spans="3:20" ht="28.5" customHeight="1" x14ac:dyDescent="0.25">
      <c r="C1" s="377" t="s">
        <v>428</v>
      </c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5"/>
    </row>
    <row r="2" spans="3:20" ht="21.75" customHeight="1" x14ac:dyDescent="0.25">
      <c r="C2" s="371" t="s">
        <v>427</v>
      </c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69"/>
    </row>
    <row r="3" spans="3:20" ht="15" customHeight="1" x14ac:dyDescent="0.25">
      <c r="C3" s="374">
        <v>2025</v>
      </c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2"/>
    </row>
    <row r="4" spans="3:20" ht="27" customHeight="1" x14ac:dyDescent="0.25">
      <c r="C4" s="371" t="s">
        <v>426</v>
      </c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69"/>
    </row>
    <row r="5" spans="3:20" ht="21.75" customHeight="1" x14ac:dyDescent="0.25">
      <c r="C5" s="370" t="s">
        <v>425</v>
      </c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69"/>
    </row>
    <row r="6" spans="3:20" ht="9.75" customHeight="1" x14ac:dyDescent="0.35"/>
    <row r="7" spans="3:20" s="321" customFormat="1" ht="25.5" customHeight="1" x14ac:dyDescent="0.25">
      <c r="C7" s="362" t="s">
        <v>424</v>
      </c>
      <c r="D7" s="368" t="s">
        <v>423</v>
      </c>
      <c r="E7" s="367" t="s">
        <v>422</v>
      </c>
      <c r="F7" s="366" t="s">
        <v>421</v>
      </c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4"/>
      <c r="S7" s="363"/>
    </row>
    <row r="8" spans="3:20" s="321" customFormat="1" x14ac:dyDescent="0.35">
      <c r="C8" s="362"/>
      <c r="D8" s="361"/>
      <c r="E8" s="360"/>
      <c r="F8" s="358" t="s">
        <v>420</v>
      </c>
      <c r="G8" s="358" t="s">
        <v>419</v>
      </c>
      <c r="H8" s="358" t="s">
        <v>418</v>
      </c>
      <c r="I8" s="358" t="s">
        <v>417</v>
      </c>
      <c r="J8" s="359" t="s">
        <v>416</v>
      </c>
      <c r="K8" s="358" t="s">
        <v>415</v>
      </c>
      <c r="L8" s="357" t="s">
        <v>414</v>
      </c>
      <c r="M8" s="358" t="s">
        <v>413</v>
      </c>
      <c r="N8" s="358" t="s">
        <v>412</v>
      </c>
      <c r="O8" s="358" t="s">
        <v>411</v>
      </c>
      <c r="P8" s="358" t="s">
        <v>410</v>
      </c>
      <c r="Q8" s="357" t="s">
        <v>409</v>
      </c>
      <c r="R8" s="356" t="s">
        <v>408</v>
      </c>
      <c r="S8" s="355"/>
    </row>
    <row r="9" spans="3:20" s="17" customFormat="1" x14ac:dyDescent="0.35">
      <c r="C9" s="344" t="s">
        <v>407</v>
      </c>
      <c r="D9" s="354"/>
      <c r="E9" s="353"/>
      <c r="F9" s="353"/>
      <c r="G9" s="353"/>
      <c r="H9" s="353"/>
      <c r="I9" s="353"/>
      <c r="J9" s="347"/>
      <c r="K9" s="353"/>
      <c r="L9" s="353"/>
      <c r="M9" s="353"/>
      <c r="N9" s="353"/>
      <c r="O9" s="353"/>
      <c r="P9" s="353"/>
      <c r="Q9" s="353"/>
      <c r="R9" s="352"/>
      <c r="S9" s="352"/>
    </row>
    <row r="10" spans="3:20" ht="15.75" x14ac:dyDescent="0.25">
      <c r="C10" s="339" t="s">
        <v>406</v>
      </c>
      <c r="D10" s="348">
        <f>D11+D12+D13+D14+D15</f>
        <v>1085623963</v>
      </c>
      <c r="E10" s="348">
        <f>E11+E12+E13+E14+E15</f>
        <v>1093498963</v>
      </c>
      <c r="F10" s="335">
        <f>SUM(F11:F15)</f>
        <v>87973391.060000002</v>
      </c>
      <c r="G10" s="351">
        <f>SUM(G11:G15)</f>
        <v>82889668.75999999</v>
      </c>
      <c r="H10" s="335">
        <f>SUM(H11:H15)</f>
        <v>83409224.299999982</v>
      </c>
      <c r="I10" s="335">
        <f>SUM(I11:I15)</f>
        <v>135464762.95000002</v>
      </c>
      <c r="J10" s="335">
        <f>SUM(J11:J15)</f>
        <v>88346556.769999996</v>
      </c>
      <c r="K10" s="335">
        <f>SUM(K11:K15)</f>
        <v>93998118.939999998</v>
      </c>
      <c r="L10" s="335">
        <f>SUM(L11:L15)</f>
        <v>94123164.890000015</v>
      </c>
      <c r="M10" s="335">
        <f>SUM(M11:M15)</f>
        <v>111524434.47999999</v>
      </c>
      <c r="N10" s="335">
        <f>SUM(N11:N15)</f>
        <v>0</v>
      </c>
      <c r="O10" s="347">
        <f>SUM(O11:O15)</f>
        <v>0</v>
      </c>
      <c r="P10" s="347">
        <f>SUM(P11:P15)</f>
        <v>0</v>
      </c>
      <c r="Q10" s="347">
        <f>SUM(Q11:Q15)</f>
        <v>0</v>
      </c>
      <c r="R10" s="335">
        <f>SUM(F10:Q10)</f>
        <v>777729322.14999998</v>
      </c>
      <c r="S10" s="335"/>
      <c r="T10" s="330"/>
    </row>
    <row r="11" spans="3:20" ht="22.5" customHeight="1" x14ac:dyDescent="0.25">
      <c r="C11" s="337" t="s">
        <v>405</v>
      </c>
      <c r="D11" s="343">
        <v>786905910</v>
      </c>
      <c r="E11" s="343">
        <v>801585910</v>
      </c>
      <c r="F11" s="343">
        <v>71214348.599999994</v>
      </c>
      <c r="G11" s="340">
        <v>65670879.719999999</v>
      </c>
      <c r="H11" s="340">
        <v>65542482.259999998</v>
      </c>
      <c r="I11" s="345">
        <v>67965762.290000007</v>
      </c>
      <c r="J11" s="340">
        <v>73595815.420000002</v>
      </c>
      <c r="K11" s="340">
        <v>73101508.620000005</v>
      </c>
      <c r="L11" s="340">
        <v>66830205.68</v>
      </c>
      <c r="M11" s="346">
        <f>6493210.08+68607519+4173000+615000+66325</f>
        <v>79955054.079999998</v>
      </c>
      <c r="N11" s="340"/>
      <c r="O11" s="340"/>
      <c r="P11" s="340"/>
      <c r="Q11" s="340"/>
      <c r="R11" s="340">
        <f>SUM(F11:Q11)</f>
        <v>563876056.67000008</v>
      </c>
      <c r="S11" s="340"/>
      <c r="T11" s="330"/>
    </row>
    <row r="12" spans="3:20" ht="22.5" customHeight="1" x14ac:dyDescent="0.25">
      <c r="C12" s="337" t="s">
        <v>404</v>
      </c>
      <c r="D12" s="343">
        <v>91045705</v>
      </c>
      <c r="E12" s="343">
        <v>87045705</v>
      </c>
      <c r="F12" s="343">
        <v>3000000</v>
      </c>
      <c r="G12" s="340">
        <v>3120000</v>
      </c>
      <c r="H12" s="340">
        <v>3060000</v>
      </c>
      <c r="I12" s="345">
        <v>53010171.439999998</v>
      </c>
      <c r="J12" s="340">
        <v>60000</v>
      </c>
      <c r="K12" s="340">
        <v>6060000</v>
      </c>
      <c r="L12" s="340">
        <v>3000000</v>
      </c>
      <c r="M12" s="317">
        <v>5765930.1600000001</v>
      </c>
      <c r="N12" s="340"/>
      <c r="O12" s="340"/>
      <c r="P12" s="340"/>
      <c r="Q12" s="340"/>
      <c r="R12" s="340">
        <f>SUM(F12:Q12)</f>
        <v>77076101.599999994</v>
      </c>
      <c r="S12" s="340"/>
      <c r="T12" s="330"/>
    </row>
    <row r="13" spans="3:20" ht="22.5" customHeight="1" x14ac:dyDescent="0.25">
      <c r="C13" s="337" t="s">
        <v>403</v>
      </c>
      <c r="D13" s="343">
        <v>33600</v>
      </c>
      <c r="E13" s="343">
        <v>1033600</v>
      </c>
      <c r="F13" s="343">
        <v>125000</v>
      </c>
      <c r="G13" s="340">
        <v>125000</v>
      </c>
      <c r="H13" s="340">
        <v>140000</v>
      </c>
      <c r="I13" s="345">
        <v>110000</v>
      </c>
      <c r="J13" s="340">
        <v>125000</v>
      </c>
      <c r="K13" s="340">
        <v>0</v>
      </c>
      <c r="L13" s="340">
        <v>385000</v>
      </c>
      <c r="M13" s="346">
        <v>125000</v>
      </c>
      <c r="N13" s="340"/>
      <c r="O13" s="340"/>
      <c r="P13" s="340"/>
      <c r="Q13" s="340"/>
      <c r="R13" s="340">
        <f>SUM(F13:Q13)</f>
        <v>1135000</v>
      </c>
      <c r="S13" s="340"/>
      <c r="T13" s="330"/>
    </row>
    <row r="14" spans="3:20" ht="22.5" customHeight="1" x14ac:dyDescent="0.25">
      <c r="C14" s="337" t="s">
        <v>402</v>
      </c>
      <c r="D14" s="343">
        <v>68671706</v>
      </c>
      <c r="E14" s="343">
        <v>68731706</v>
      </c>
      <c r="F14" s="343">
        <v>0</v>
      </c>
      <c r="G14" s="340">
        <v>10000</v>
      </c>
      <c r="H14" s="340">
        <v>0</v>
      </c>
      <c r="I14" s="345">
        <v>0</v>
      </c>
      <c r="J14" s="340">
        <v>0</v>
      </c>
      <c r="K14" s="340">
        <v>60000</v>
      </c>
      <c r="L14" s="340">
        <v>8940000</v>
      </c>
      <c r="M14" s="346">
        <v>0</v>
      </c>
      <c r="N14" s="340"/>
      <c r="O14" s="340"/>
      <c r="P14" s="340"/>
      <c r="Q14" s="340"/>
      <c r="R14" s="340">
        <f>SUM(F14:Q14)</f>
        <v>9010000</v>
      </c>
      <c r="S14" s="340"/>
      <c r="T14" s="330"/>
    </row>
    <row r="15" spans="3:20" ht="22.5" customHeight="1" x14ac:dyDescent="0.25">
      <c r="C15" s="337" t="s">
        <v>401</v>
      </c>
      <c r="D15" s="343">
        <v>138967042</v>
      </c>
      <c r="E15" s="343">
        <v>135102042</v>
      </c>
      <c r="F15" s="343">
        <v>13634042.460000001</v>
      </c>
      <c r="G15" s="340">
        <v>13963789.039999999</v>
      </c>
      <c r="H15" s="340">
        <v>14666742.039999999</v>
      </c>
      <c r="I15" s="345">
        <v>14378829.220000001</v>
      </c>
      <c r="J15" s="340">
        <v>14565741.35</v>
      </c>
      <c r="K15" s="340">
        <v>14776610.32</v>
      </c>
      <c r="L15" s="340">
        <v>14967959.210000001</v>
      </c>
      <c r="M15" s="346">
        <f>15061512.78+4908448.97+4919508.02+788980.47</f>
        <v>25678450.239999998</v>
      </c>
      <c r="N15" s="340"/>
      <c r="O15" s="340"/>
      <c r="P15" s="340"/>
      <c r="Q15" s="340"/>
      <c r="R15" s="340">
        <f>SUM(F15:Q15)</f>
        <v>126632163.88000001</v>
      </c>
      <c r="S15" s="340"/>
      <c r="T15" s="330"/>
    </row>
    <row r="16" spans="3:20" ht="19.5" customHeight="1" x14ac:dyDescent="0.25">
      <c r="C16" s="339" t="s">
        <v>400</v>
      </c>
      <c r="D16" s="348">
        <f>D17+D18+D19+D20+D21+D22+D23+D24+D25</f>
        <v>338882615</v>
      </c>
      <c r="E16" s="348">
        <f>E17+E18+E19+E20+E21+E22+E23+E24+E25</f>
        <v>359580035</v>
      </c>
      <c r="F16" s="348">
        <f>F17+F18+F19+F20+F21+F22+F23+F24+F25</f>
        <v>27223906.259999998</v>
      </c>
      <c r="G16" s="348">
        <f>G17+G18+G19+G20+G21+G22+G23+G24+G25</f>
        <v>18852683.43</v>
      </c>
      <c r="H16" s="335">
        <f>SUM(H17:H25)</f>
        <v>23331768.579999998</v>
      </c>
      <c r="I16" s="335">
        <f>SUM(I17:I25)</f>
        <v>15514904.66</v>
      </c>
      <c r="J16" s="335">
        <f>SUM(J17:J25)</f>
        <v>29311978.029999997</v>
      </c>
      <c r="K16" s="335">
        <f>SUM(K17:K25)</f>
        <v>14439510.439999999</v>
      </c>
      <c r="L16" s="335">
        <f>SUM(L17:L25)</f>
        <v>20335716.649999999</v>
      </c>
      <c r="M16" s="335">
        <f>SUM(M17:M25)</f>
        <v>33050112.989999998</v>
      </c>
      <c r="N16" s="335">
        <f>SUM(N17:N25)</f>
        <v>0</v>
      </c>
      <c r="O16" s="335">
        <f>SUM(O17:O25)</f>
        <v>0</v>
      </c>
      <c r="P16" s="335">
        <f>SUM(P17:P25)</f>
        <v>0</v>
      </c>
      <c r="Q16" s="347">
        <f>SUM(Q17:Q25)</f>
        <v>0</v>
      </c>
      <c r="R16" s="335">
        <f>SUM(F16:Q16)</f>
        <v>182060581.03999999</v>
      </c>
      <c r="S16" s="335"/>
      <c r="T16" s="330"/>
    </row>
    <row r="17" spans="3:20" ht="19.5" customHeight="1" x14ac:dyDescent="0.25">
      <c r="C17" s="337" t="s">
        <v>399</v>
      </c>
      <c r="D17" s="343">
        <v>31685784</v>
      </c>
      <c r="E17" s="343">
        <v>33935784</v>
      </c>
      <c r="F17" s="343">
        <v>1183860.3500000001</v>
      </c>
      <c r="G17" s="340">
        <v>4351394.3899999997</v>
      </c>
      <c r="H17" s="340">
        <v>1658625.78</v>
      </c>
      <c r="I17" s="345">
        <v>3998742.68</v>
      </c>
      <c r="J17" s="340">
        <v>2854140.19</v>
      </c>
      <c r="K17" s="340">
        <v>2847589.1</v>
      </c>
      <c r="L17" s="340">
        <v>2899548.71</v>
      </c>
      <c r="M17" s="346">
        <v>1690215.54</v>
      </c>
      <c r="N17" s="340"/>
      <c r="O17" s="340"/>
      <c r="P17" s="340"/>
      <c r="Q17" s="340"/>
      <c r="R17" s="340">
        <f>SUM(F17:Q17)</f>
        <v>21484116.740000002</v>
      </c>
      <c r="S17" s="340"/>
      <c r="T17" s="330"/>
    </row>
    <row r="18" spans="3:20" ht="17.25" customHeight="1" x14ac:dyDescent="0.25">
      <c r="C18" s="337" t="s">
        <v>398</v>
      </c>
      <c r="D18" s="343">
        <v>38955773</v>
      </c>
      <c r="E18" s="343">
        <v>38955773</v>
      </c>
      <c r="F18" s="343">
        <v>3793310.01</v>
      </c>
      <c r="G18" s="340">
        <v>4424467.04</v>
      </c>
      <c r="H18" s="340">
        <v>11374506.42</v>
      </c>
      <c r="I18" s="345">
        <v>307236.44</v>
      </c>
      <c r="J18" s="340">
        <v>657710.19999999995</v>
      </c>
      <c r="K18" s="340">
        <v>9244.2099999999991</v>
      </c>
      <c r="L18" s="340">
        <v>1038395.02</v>
      </c>
      <c r="M18" s="346">
        <v>13151110.460000001</v>
      </c>
      <c r="N18" s="340"/>
      <c r="O18" s="340"/>
      <c r="P18" s="340"/>
      <c r="Q18" s="340"/>
      <c r="R18" s="340">
        <f>SUM(F18:Q18)</f>
        <v>34755979.799999997</v>
      </c>
      <c r="S18" s="340"/>
      <c r="T18" s="330"/>
    </row>
    <row r="19" spans="3:20" ht="24" customHeight="1" x14ac:dyDescent="0.25">
      <c r="C19" s="337" t="s">
        <v>397</v>
      </c>
      <c r="D19" s="343">
        <v>19374636</v>
      </c>
      <c r="E19" s="343">
        <v>19374636</v>
      </c>
      <c r="F19" s="343">
        <v>989933.8</v>
      </c>
      <c r="G19" s="340">
        <v>878037.65</v>
      </c>
      <c r="H19" s="340">
        <v>610968.6</v>
      </c>
      <c r="I19" s="345">
        <v>1690276.75</v>
      </c>
      <c r="J19" s="340">
        <v>487002.6</v>
      </c>
      <c r="K19" s="340">
        <v>945220.95</v>
      </c>
      <c r="L19" s="340">
        <v>1589984.97</v>
      </c>
      <c r="M19" s="346">
        <v>1267172.1000000001</v>
      </c>
      <c r="N19" s="340"/>
      <c r="O19" s="340"/>
      <c r="P19" s="340"/>
      <c r="Q19" s="340"/>
      <c r="R19" s="340">
        <f>SUM(F19:Q19)</f>
        <v>8458597.4199999999</v>
      </c>
      <c r="S19" s="340"/>
      <c r="T19" s="330"/>
    </row>
    <row r="20" spans="3:20" ht="25.5" customHeight="1" x14ac:dyDescent="0.25">
      <c r="C20" s="337" t="s">
        <v>396</v>
      </c>
      <c r="D20" s="343">
        <v>3856648</v>
      </c>
      <c r="E20" s="343">
        <v>3849648</v>
      </c>
      <c r="F20" s="343">
        <v>85385</v>
      </c>
      <c r="G20" s="340">
        <v>63175</v>
      </c>
      <c r="H20" s="340">
        <v>85550</v>
      </c>
      <c r="I20" s="345">
        <v>100130</v>
      </c>
      <c r="J20" s="340">
        <v>178915</v>
      </c>
      <c r="K20" s="340">
        <v>61655</v>
      </c>
      <c r="L20" s="340">
        <v>119035</v>
      </c>
      <c r="M20" s="346">
        <v>132275</v>
      </c>
      <c r="N20" s="340"/>
      <c r="O20" s="340"/>
      <c r="P20" s="340"/>
      <c r="Q20" s="340"/>
      <c r="R20" s="340">
        <f>SUM(F20:Q20)</f>
        <v>826120</v>
      </c>
      <c r="S20" s="340"/>
      <c r="T20" s="330"/>
    </row>
    <row r="21" spans="3:20" ht="24" customHeight="1" x14ac:dyDescent="0.25">
      <c r="C21" s="337" t="s">
        <v>395</v>
      </c>
      <c r="D21" s="343">
        <v>37625811</v>
      </c>
      <c r="E21" s="343">
        <v>37625811</v>
      </c>
      <c r="F21" s="343">
        <v>3600</v>
      </c>
      <c r="G21" s="340">
        <v>464538.91</v>
      </c>
      <c r="H21" s="340">
        <v>527240</v>
      </c>
      <c r="I21" s="345">
        <v>318217.36</v>
      </c>
      <c r="J21" s="340">
        <v>0</v>
      </c>
      <c r="K21" s="340">
        <v>0</v>
      </c>
      <c r="L21" s="340">
        <v>5800</v>
      </c>
      <c r="M21" s="346">
        <v>0</v>
      </c>
      <c r="N21" s="340"/>
      <c r="O21" s="340"/>
      <c r="P21" s="340"/>
      <c r="Q21" s="340"/>
      <c r="R21" s="340">
        <f>SUM(F21:Q21)</f>
        <v>1319396.27</v>
      </c>
      <c r="S21" s="340"/>
      <c r="T21" s="330"/>
    </row>
    <row r="22" spans="3:20" ht="19.5" customHeight="1" x14ac:dyDescent="0.25">
      <c r="C22" s="337" t="s">
        <v>394</v>
      </c>
      <c r="D22" s="343">
        <v>37564868</v>
      </c>
      <c r="E22" s="343">
        <v>37564868</v>
      </c>
      <c r="F22" s="343">
        <v>2338717.4</v>
      </c>
      <c r="G22" s="340">
        <v>2947036.2</v>
      </c>
      <c r="H22" s="340">
        <v>1861469.63</v>
      </c>
      <c r="I22" s="345">
        <v>1852164.58</v>
      </c>
      <c r="J22" s="340">
        <v>5953338.3099999996</v>
      </c>
      <c r="K22" s="340">
        <v>3957294.21</v>
      </c>
      <c r="L22" s="340">
        <v>7455475.2300000004</v>
      </c>
      <c r="M22" s="346">
        <v>2637037.3199999998</v>
      </c>
      <c r="N22" s="340"/>
      <c r="O22" s="340"/>
      <c r="P22" s="340"/>
      <c r="Q22" s="340"/>
      <c r="R22" s="340">
        <f>SUM(F22:Q22)</f>
        <v>29002532.879999999</v>
      </c>
      <c r="S22" s="340"/>
      <c r="T22" s="330"/>
    </row>
    <row r="23" spans="3:20" ht="35.25" customHeight="1" x14ac:dyDescent="0.25">
      <c r="C23" s="337" t="s">
        <v>393</v>
      </c>
      <c r="D23" s="343">
        <v>23954244</v>
      </c>
      <c r="E23" s="343">
        <v>37788664</v>
      </c>
      <c r="F23" s="343">
        <v>423350</v>
      </c>
      <c r="G23" s="340">
        <v>269247.21000000002</v>
      </c>
      <c r="H23" s="340">
        <v>588553.25</v>
      </c>
      <c r="I23" s="345">
        <v>478884.22</v>
      </c>
      <c r="J23" s="340">
        <v>374908.79</v>
      </c>
      <c r="K23" s="340">
        <v>500297.29</v>
      </c>
      <c r="L23" s="340">
        <v>143869.92000000001</v>
      </c>
      <c r="M23" s="346">
        <v>73529.210000000006</v>
      </c>
      <c r="N23" s="340"/>
      <c r="O23" s="340"/>
      <c r="P23" s="340"/>
      <c r="Q23" s="340"/>
      <c r="R23" s="340">
        <f>SUM(F23:Q23)</f>
        <v>2852639.8899999997</v>
      </c>
      <c r="S23" s="340"/>
      <c r="T23" s="330"/>
    </row>
    <row r="24" spans="3:20" ht="30.75" customHeight="1" x14ac:dyDescent="0.25">
      <c r="C24" s="337" t="s">
        <v>392</v>
      </c>
      <c r="D24" s="343">
        <v>135553195</v>
      </c>
      <c r="E24" s="343">
        <v>140173195</v>
      </c>
      <c r="F24" s="317">
        <f>18376558.59-90200-36100</f>
        <v>18250258.59</v>
      </c>
      <c r="G24" s="340">
        <v>5443218.1299999999</v>
      </c>
      <c r="H24" s="340">
        <v>6502161.1100000003</v>
      </c>
      <c r="I24" s="345">
        <v>6752977.6299999999</v>
      </c>
      <c r="J24" s="340">
        <v>18784173.670000002</v>
      </c>
      <c r="K24" s="340">
        <v>6055846.1500000004</v>
      </c>
      <c r="L24" s="340">
        <v>7081957.7999999998</v>
      </c>
      <c r="M24" s="346">
        <v>13909015.310000001</v>
      </c>
      <c r="N24" s="340"/>
      <c r="O24" s="340"/>
      <c r="P24" s="340"/>
      <c r="Q24" s="340"/>
      <c r="R24" s="340">
        <f>SUM(F24:Q24)</f>
        <v>82779608.390000001</v>
      </c>
      <c r="S24" s="340"/>
      <c r="T24" s="330"/>
    </row>
    <row r="25" spans="3:20" ht="15.75" x14ac:dyDescent="0.25">
      <c r="C25" s="337" t="s">
        <v>391</v>
      </c>
      <c r="D25" s="343">
        <v>10311656</v>
      </c>
      <c r="E25" s="343">
        <v>10311656</v>
      </c>
      <c r="F25" s="343">
        <v>155491.10999999999</v>
      </c>
      <c r="G25" s="340">
        <v>11568.9</v>
      </c>
      <c r="H25" s="340">
        <v>122693.79</v>
      </c>
      <c r="I25" s="345">
        <v>16275</v>
      </c>
      <c r="J25" s="340">
        <v>21789.27</v>
      </c>
      <c r="K25" s="340">
        <v>62363.53</v>
      </c>
      <c r="L25" s="340">
        <v>1650</v>
      </c>
      <c r="M25" s="346">
        <v>189758.05</v>
      </c>
      <c r="N25" s="340"/>
      <c r="O25" s="340"/>
      <c r="P25" s="340"/>
      <c r="Q25" s="340"/>
      <c r="R25" s="340">
        <f>SUM(F25:Q25)</f>
        <v>581589.64999999991</v>
      </c>
      <c r="S25" s="340"/>
      <c r="T25" s="330"/>
    </row>
    <row r="26" spans="3:20" ht="15.75" x14ac:dyDescent="0.25">
      <c r="C26" s="339" t="s">
        <v>390</v>
      </c>
      <c r="D26" s="348">
        <f>D27+D28+D29+D30+D31+D32+D33+D34+D35</f>
        <v>49897015</v>
      </c>
      <c r="E26" s="348">
        <f>E27+E28+E29+E30+E31+E32+E33+E34+E35</f>
        <v>116069595</v>
      </c>
      <c r="F26" s="348">
        <f>F27+F28+F29+F30+F31+F32+F33+F34+F35</f>
        <v>2214884.96</v>
      </c>
      <c r="G26" s="348">
        <f>G27+G28+G29+G30+G31+G32+G33+G34+G35</f>
        <v>3335716.67</v>
      </c>
      <c r="H26" s="335">
        <f>SUM(H27:H35)</f>
        <v>1562887.9899999998</v>
      </c>
      <c r="I26" s="335">
        <f>SUM(I27:I35)</f>
        <v>1251453.78</v>
      </c>
      <c r="J26" s="335">
        <f>SUM(J27:J35)</f>
        <v>877507.79999999993</v>
      </c>
      <c r="K26" s="335">
        <f>SUM(K27:K35)</f>
        <v>10986995.85</v>
      </c>
      <c r="L26" s="335">
        <f>SUM(L27:L35)</f>
        <v>4278745.38</v>
      </c>
      <c r="M26" s="335">
        <f>SUM(M27:M35)</f>
        <v>2584234.4900000002</v>
      </c>
      <c r="N26" s="335">
        <f>SUM(N27:N35)</f>
        <v>0</v>
      </c>
      <c r="O26" s="335">
        <f>SUM(O27:O35)</f>
        <v>0</v>
      </c>
      <c r="P26" s="335">
        <f>SUM(P27:P35)</f>
        <v>0</v>
      </c>
      <c r="Q26" s="347">
        <f>SUM(Q27:Q35)</f>
        <v>0</v>
      </c>
      <c r="R26" s="335">
        <f>SUM(F26:Q26)</f>
        <v>27092426.919999994</v>
      </c>
      <c r="S26" s="335"/>
      <c r="T26" s="330"/>
    </row>
    <row r="27" spans="3:20" ht="15.75" x14ac:dyDescent="0.25">
      <c r="C27" s="337" t="s">
        <v>389</v>
      </c>
      <c r="D27" s="343">
        <v>1948399</v>
      </c>
      <c r="E27" s="343">
        <v>1948399</v>
      </c>
      <c r="F27" s="340">
        <v>173756.08</v>
      </c>
      <c r="G27" s="340">
        <v>137645.34</v>
      </c>
      <c r="H27" s="340">
        <v>499527.99</v>
      </c>
      <c r="I27" s="345">
        <v>101295.62</v>
      </c>
      <c r="J27" s="340">
        <v>105570.24000000001</v>
      </c>
      <c r="K27" s="340">
        <v>113751.08</v>
      </c>
      <c r="L27" s="340">
        <v>156296.56</v>
      </c>
      <c r="M27" s="346">
        <v>184515.27</v>
      </c>
      <c r="N27" s="340"/>
      <c r="O27" s="340"/>
      <c r="P27" s="340"/>
      <c r="Q27" s="340"/>
      <c r="R27" s="340">
        <f>SUM(F27:Q27)</f>
        <v>1472358.18</v>
      </c>
      <c r="S27" s="340"/>
      <c r="T27" s="330"/>
    </row>
    <row r="28" spans="3:20" ht="15.75" x14ac:dyDescent="0.25">
      <c r="C28" s="337" t="s">
        <v>388</v>
      </c>
      <c r="D28" s="343">
        <v>4571948</v>
      </c>
      <c r="E28" s="343">
        <v>4451948</v>
      </c>
      <c r="F28" s="340">
        <v>1574655</v>
      </c>
      <c r="G28" s="340">
        <v>0</v>
      </c>
      <c r="H28" s="340">
        <v>461.38</v>
      </c>
      <c r="I28" s="345">
        <v>2832</v>
      </c>
      <c r="J28" s="340">
        <v>98</v>
      </c>
      <c r="K28" s="340">
        <v>0</v>
      </c>
      <c r="L28" s="340">
        <v>2500</v>
      </c>
      <c r="M28" s="346">
        <v>289543</v>
      </c>
      <c r="N28" s="340"/>
      <c r="O28" s="340"/>
      <c r="P28" s="340"/>
      <c r="Q28" s="340"/>
      <c r="R28" s="340">
        <f>SUM(F28:Q28)</f>
        <v>1870089.38</v>
      </c>
      <c r="S28" s="340"/>
      <c r="T28" s="330"/>
    </row>
    <row r="29" spans="3:20" ht="15.75" x14ac:dyDescent="0.25">
      <c r="C29" s="337" t="s">
        <v>387</v>
      </c>
      <c r="D29" s="343">
        <v>4438268</v>
      </c>
      <c r="E29" s="343">
        <v>4438268</v>
      </c>
      <c r="F29" s="340">
        <v>1875</v>
      </c>
      <c r="G29" s="340">
        <v>123551.13</v>
      </c>
      <c r="H29" s="340">
        <v>242548.32</v>
      </c>
      <c r="I29" s="345">
        <v>0</v>
      </c>
      <c r="J29" s="340">
        <v>2693.75</v>
      </c>
      <c r="K29" s="340">
        <v>4660.96</v>
      </c>
      <c r="L29" s="340">
        <v>397454.43</v>
      </c>
      <c r="M29" s="346">
        <v>49437.5</v>
      </c>
      <c r="N29" s="340"/>
      <c r="O29" s="340"/>
      <c r="P29"/>
      <c r="Q29" s="340"/>
      <c r="R29" s="340">
        <f>SUM(F29:Q29)</f>
        <v>822221.09000000008</v>
      </c>
      <c r="S29" s="340"/>
      <c r="T29" s="330"/>
    </row>
    <row r="30" spans="3:20" ht="15.75" x14ac:dyDescent="0.25">
      <c r="C30" s="337" t="s">
        <v>386</v>
      </c>
      <c r="D30" s="343">
        <v>1098878</v>
      </c>
      <c r="E30" s="343">
        <v>1098878</v>
      </c>
      <c r="F30" s="340">
        <v>6741.17</v>
      </c>
      <c r="G30" s="340">
        <v>0</v>
      </c>
      <c r="H30" s="340">
        <v>0</v>
      </c>
      <c r="I30" s="345">
        <v>0</v>
      </c>
      <c r="J30" s="340">
        <v>0</v>
      </c>
      <c r="K30" s="340">
        <v>960</v>
      </c>
      <c r="L30" s="340">
        <v>6869.7</v>
      </c>
      <c r="M30" s="346">
        <v>0</v>
      </c>
      <c r="N30" s="340"/>
      <c r="O30" s="340"/>
      <c r="P30" s="340"/>
      <c r="Q30" s="340"/>
      <c r="R30" s="340">
        <f>SUM(F30:Q30)</f>
        <v>14570.869999999999</v>
      </c>
      <c r="S30" s="340"/>
      <c r="T30" s="330"/>
    </row>
    <row r="31" spans="3:20" ht="15.75" x14ac:dyDescent="0.25">
      <c r="C31" s="337" t="s">
        <v>385</v>
      </c>
      <c r="D31" s="343">
        <v>418615</v>
      </c>
      <c r="E31" s="343">
        <v>418615</v>
      </c>
      <c r="F31" s="340">
        <v>2110.6999999999998</v>
      </c>
      <c r="G31" s="340">
        <v>44740.87</v>
      </c>
      <c r="H31" s="340">
        <v>10155.18</v>
      </c>
      <c r="I31" s="345">
        <v>2405.02</v>
      </c>
      <c r="J31" s="340">
        <v>4872.3999999999996</v>
      </c>
      <c r="K31" s="340">
        <v>4229.04</v>
      </c>
      <c r="L31" s="340">
        <v>18520</v>
      </c>
      <c r="M31" s="346">
        <v>3954.11</v>
      </c>
      <c r="N31" s="340"/>
      <c r="O31" s="340"/>
      <c r="P31" s="340"/>
      <c r="Q31" s="340"/>
      <c r="R31" s="340">
        <f>SUM(F31:Q31)</f>
        <v>90987.319999999992</v>
      </c>
      <c r="S31" s="340"/>
      <c r="T31" s="330"/>
    </row>
    <row r="32" spans="3:20" ht="15.75" x14ac:dyDescent="0.25">
      <c r="C32" s="337" t="s">
        <v>384</v>
      </c>
      <c r="D32" s="343">
        <v>2442037</v>
      </c>
      <c r="E32" s="343">
        <v>2487037</v>
      </c>
      <c r="F32" s="340">
        <v>53505</v>
      </c>
      <c r="G32" s="340">
        <v>510483.57</v>
      </c>
      <c r="H32" s="340">
        <v>13666.99</v>
      </c>
      <c r="I32" s="345">
        <v>30073.73</v>
      </c>
      <c r="J32" s="340">
        <v>63278.95</v>
      </c>
      <c r="K32" s="340">
        <v>44857.07</v>
      </c>
      <c r="L32" s="340">
        <v>60689.38</v>
      </c>
      <c r="M32" s="346">
        <v>7077.31</v>
      </c>
      <c r="N32" s="340"/>
      <c r="O32" s="340"/>
      <c r="P32"/>
      <c r="Q32" s="340"/>
      <c r="R32" s="340">
        <f>SUM(F32:Q32)</f>
        <v>783632</v>
      </c>
      <c r="S32" s="340"/>
      <c r="T32" s="330"/>
    </row>
    <row r="33" spans="3:20" ht="31.5" x14ac:dyDescent="0.25">
      <c r="C33" s="337" t="s">
        <v>383</v>
      </c>
      <c r="D33" s="343">
        <v>17221978</v>
      </c>
      <c r="E33" s="343">
        <v>17221978</v>
      </c>
      <c r="F33" s="340">
        <v>377409</v>
      </c>
      <c r="G33" s="340">
        <v>1194269.01</v>
      </c>
      <c r="H33" s="340">
        <v>502568.27</v>
      </c>
      <c r="I33" s="345">
        <v>919144</v>
      </c>
      <c r="J33" s="340">
        <v>659281.75</v>
      </c>
      <c r="K33" s="340">
        <v>524945.63</v>
      </c>
      <c r="L33" s="340">
        <v>1523166.71</v>
      </c>
      <c r="M33" s="346">
        <v>1617335.16</v>
      </c>
      <c r="N33" s="340"/>
      <c r="O33" s="340"/>
      <c r="P33" s="340"/>
      <c r="Q33" s="340"/>
      <c r="R33" s="340">
        <f>SUM(F33:Q33)</f>
        <v>7318119.5300000003</v>
      </c>
      <c r="S33" s="340"/>
      <c r="T33" s="330"/>
    </row>
    <row r="34" spans="3:20" ht="31.5" x14ac:dyDescent="0.25">
      <c r="C34" s="337" t="s">
        <v>382</v>
      </c>
      <c r="D34" s="343">
        <v>0</v>
      </c>
      <c r="E34" s="343">
        <v>0</v>
      </c>
      <c r="F34" s="340">
        <v>0</v>
      </c>
      <c r="G34" s="340">
        <v>0</v>
      </c>
      <c r="H34" s="340">
        <v>0</v>
      </c>
      <c r="I34" s="345">
        <v>0</v>
      </c>
      <c r="J34" s="340">
        <v>0</v>
      </c>
      <c r="K34" s="340">
        <v>0</v>
      </c>
      <c r="L34" s="340">
        <v>0</v>
      </c>
      <c r="M34" s="346">
        <v>0</v>
      </c>
      <c r="N34" s="340"/>
      <c r="O34" s="340"/>
      <c r="P34" s="340"/>
      <c r="Q34" s="340"/>
      <c r="R34" s="340">
        <f>SUM(F34:Q34)</f>
        <v>0</v>
      </c>
      <c r="S34" s="340"/>
      <c r="T34" s="330"/>
    </row>
    <row r="35" spans="3:20" ht="15.75" x14ac:dyDescent="0.25">
      <c r="C35" s="337" t="s">
        <v>381</v>
      </c>
      <c r="D35" s="343">
        <v>17756892</v>
      </c>
      <c r="E35" s="343">
        <v>84004472</v>
      </c>
      <c r="F35" s="340">
        <v>24833.01</v>
      </c>
      <c r="G35" s="340">
        <v>1325026.75</v>
      </c>
      <c r="H35" s="340">
        <v>293959.86</v>
      </c>
      <c r="I35" s="345">
        <v>195703.41</v>
      </c>
      <c r="J35" s="340">
        <v>41712.71</v>
      </c>
      <c r="K35" s="340">
        <v>10293592.07</v>
      </c>
      <c r="L35" s="340">
        <v>2113248.6</v>
      </c>
      <c r="M35" s="346">
        <v>432372.14</v>
      </c>
      <c r="N35" s="340"/>
      <c r="O35" s="340"/>
      <c r="P35" s="340"/>
      <c r="Q35" s="340"/>
      <c r="R35" s="340">
        <f>SUM(F35:Q35)</f>
        <v>14720448.550000001</v>
      </c>
      <c r="S35" s="340"/>
      <c r="T35" s="330"/>
    </row>
    <row r="36" spans="3:20" ht="15.75" x14ac:dyDescent="0.25">
      <c r="C36" s="339" t="s">
        <v>380</v>
      </c>
      <c r="D36" s="348">
        <f>D37+D43+D38+D44+D39</f>
        <v>13591457</v>
      </c>
      <c r="E36" s="348">
        <f>E37+E43+E38+E44+E39</f>
        <v>13896457</v>
      </c>
      <c r="F36" s="348">
        <f>F37+F43+F38+F44</f>
        <v>0</v>
      </c>
      <c r="G36" s="348">
        <f>G37+G43+G38+G44</f>
        <v>324994.11</v>
      </c>
      <c r="H36" s="335">
        <f>SUM(H37:H51)</f>
        <v>0</v>
      </c>
      <c r="I36" s="335">
        <f>SUM(I37:I51)</f>
        <v>167503.07999999999</v>
      </c>
      <c r="J36" s="335">
        <f>SUM(J37:J51)</f>
        <v>450000</v>
      </c>
      <c r="K36" s="335">
        <f>SUM(K37:K51)</f>
        <v>785824.58000000007</v>
      </c>
      <c r="L36" s="335">
        <f>SUM(L37:L51)</f>
        <v>188260</v>
      </c>
      <c r="M36" s="335">
        <f>SUM(M37:M51)</f>
        <v>1350369.5</v>
      </c>
      <c r="N36" s="335">
        <f>SUM(N37:N51)</f>
        <v>0</v>
      </c>
      <c r="O36" s="335">
        <f>SUM(O37:O51)</f>
        <v>0</v>
      </c>
      <c r="P36" s="335">
        <f>SUM(P37:P51)</f>
        <v>0</v>
      </c>
      <c r="Q36" s="347">
        <f>SUM(Q37:Q51)</f>
        <v>0</v>
      </c>
      <c r="R36" s="335">
        <f>SUM(F36:Q36)</f>
        <v>3266951.27</v>
      </c>
      <c r="S36" s="335"/>
      <c r="T36" s="330"/>
    </row>
    <row r="37" spans="3:20" ht="15.75" x14ac:dyDescent="0.25">
      <c r="C37" s="337" t="s">
        <v>379</v>
      </c>
      <c r="D37" s="343">
        <v>11767476</v>
      </c>
      <c r="E37" s="343">
        <v>11767476</v>
      </c>
      <c r="F37" s="340">
        <v>0</v>
      </c>
      <c r="G37" s="340">
        <v>324994.11</v>
      </c>
      <c r="H37" s="340">
        <v>0</v>
      </c>
      <c r="I37" s="345">
        <v>167503.07999999999</v>
      </c>
      <c r="J37" s="340">
        <v>450000</v>
      </c>
      <c r="K37" s="340">
        <v>400000</v>
      </c>
      <c r="L37" s="340">
        <v>188260</v>
      </c>
      <c r="M37" s="346">
        <v>805000</v>
      </c>
      <c r="N37" s="350"/>
      <c r="O37" s="340"/>
      <c r="P37" s="340"/>
      <c r="Q37" s="340"/>
      <c r="R37" s="340">
        <f>SUM(F37:Q37)</f>
        <v>2335757.19</v>
      </c>
      <c r="S37" s="340"/>
      <c r="T37" s="330"/>
    </row>
    <row r="38" spans="3:20" ht="31.5" x14ac:dyDescent="0.25">
      <c r="C38" s="337" t="s">
        <v>378</v>
      </c>
      <c r="D38" s="343">
        <v>45769</v>
      </c>
      <c r="E38" s="343">
        <v>45769</v>
      </c>
      <c r="F38" s="340">
        <v>0</v>
      </c>
      <c r="G38" s="340">
        <v>0</v>
      </c>
      <c r="H38" s="340">
        <v>0</v>
      </c>
      <c r="I38" s="345">
        <v>0</v>
      </c>
      <c r="J38" s="340">
        <v>0</v>
      </c>
      <c r="K38" s="340">
        <v>0</v>
      </c>
      <c r="L38" s="349">
        <v>0</v>
      </c>
      <c r="M38" s="346">
        <v>0</v>
      </c>
      <c r="N38" s="340"/>
      <c r="O38" s="340"/>
      <c r="P38" s="340"/>
      <c r="Q38" s="340"/>
      <c r="R38" s="340">
        <f>SUM(F38:Q38)</f>
        <v>0</v>
      </c>
      <c r="S38" s="340"/>
      <c r="T38" s="330"/>
    </row>
    <row r="39" spans="3:20" ht="31.5" x14ac:dyDescent="0.25">
      <c r="C39" s="337" t="s">
        <v>377</v>
      </c>
      <c r="D39" s="343">
        <v>527250</v>
      </c>
      <c r="E39" s="343">
        <v>527250</v>
      </c>
      <c r="F39" s="340">
        <v>0</v>
      </c>
      <c r="G39" s="340">
        <v>0</v>
      </c>
      <c r="H39" s="340">
        <v>0</v>
      </c>
      <c r="I39" s="345">
        <v>0</v>
      </c>
      <c r="J39" s="340">
        <v>0</v>
      </c>
      <c r="K39" s="340">
        <v>0</v>
      </c>
      <c r="L39" s="349">
        <v>0</v>
      </c>
      <c r="M39" s="346">
        <v>0</v>
      </c>
      <c r="N39" s="340"/>
      <c r="O39" s="340"/>
      <c r="P39" s="340"/>
      <c r="Q39" s="340"/>
      <c r="R39" s="340">
        <f>SUM(F39:Q39)</f>
        <v>0</v>
      </c>
      <c r="S39" s="340"/>
      <c r="T39" s="330"/>
    </row>
    <row r="40" spans="3:20" ht="31.5" hidden="1" x14ac:dyDescent="0.25">
      <c r="C40" s="337" t="s">
        <v>376</v>
      </c>
      <c r="D40" s="343"/>
      <c r="E40" s="343"/>
      <c r="F40" s="340"/>
      <c r="G40" s="340">
        <v>0</v>
      </c>
      <c r="H40" s="340"/>
      <c r="I40" s="345">
        <v>0</v>
      </c>
      <c r="J40" s="340"/>
      <c r="K40" s="340">
        <v>0</v>
      </c>
      <c r="L40" s="349">
        <v>0</v>
      </c>
      <c r="M40" s="346">
        <v>0</v>
      </c>
      <c r="N40" s="340"/>
      <c r="O40" s="340"/>
      <c r="P40" s="340"/>
      <c r="Q40" s="340"/>
      <c r="R40" s="340">
        <v>0</v>
      </c>
      <c r="S40" s="340"/>
      <c r="T40" s="330"/>
    </row>
    <row r="41" spans="3:20" ht="31.5" x14ac:dyDescent="0.25">
      <c r="C41" s="337" t="s">
        <v>375</v>
      </c>
      <c r="D41" s="343"/>
      <c r="E41" s="343"/>
      <c r="F41" s="340"/>
      <c r="G41" s="340">
        <v>0</v>
      </c>
      <c r="H41" s="340"/>
      <c r="I41" s="345">
        <v>0</v>
      </c>
      <c r="J41" s="340"/>
      <c r="K41" s="340">
        <v>0</v>
      </c>
      <c r="L41" s="349">
        <v>0</v>
      </c>
      <c r="M41" s="346">
        <v>0</v>
      </c>
      <c r="N41" s="340"/>
      <c r="O41" s="340"/>
      <c r="P41" s="340"/>
      <c r="Q41" s="340"/>
      <c r="R41" s="340">
        <v>0</v>
      </c>
      <c r="S41" s="340"/>
      <c r="T41" s="330"/>
    </row>
    <row r="42" spans="3:20" ht="15.75" x14ac:dyDescent="0.25">
      <c r="C42" s="337" t="s">
        <v>374</v>
      </c>
      <c r="D42" s="343"/>
      <c r="E42" s="343"/>
      <c r="F42" s="340"/>
      <c r="G42" s="340"/>
      <c r="H42" s="340"/>
      <c r="I42" s="345">
        <v>0</v>
      </c>
      <c r="J42" s="340"/>
      <c r="K42" s="340"/>
      <c r="L42" s="349">
        <v>0</v>
      </c>
      <c r="M42" s="346">
        <v>0</v>
      </c>
      <c r="N42" s="340"/>
      <c r="O42" s="340"/>
      <c r="P42" s="340"/>
      <c r="Q42" s="340"/>
      <c r="R42" s="340">
        <v>0</v>
      </c>
      <c r="S42" s="340"/>
      <c r="T42" s="330"/>
    </row>
    <row r="43" spans="3:20" ht="15.75" x14ac:dyDescent="0.25">
      <c r="C43" s="337" t="s">
        <v>373</v>
      </c>
      <c r="D43" s="343">
        <v>1250962</v>
      </c>
      <c r="E43" s="343">
        <v>1250962</v>
      </c>
      <c r="F43" s="317">
        <v>0</v>
      </c>
      <c r="G43" s="340">
        <v>0</v>
      </c>
      <c r="H43" s="340">
        <v>0</v>
      </c>
      <c r="I43" s="345">
        <v>0</v>
      </c>
      <c r="J43" s="340">
        <v>0</v>
      </c>
      <c r="K43" s="340">
        <v>82824.58</v>
      </c>
      <c r="L43" s="340">
        <v>0</v>
      </c>
      <c r="M43" s="346">
        <v>545369.5</v>
      </c>
      <c r="N43" s="340"/>
      <c r="O43" s="340"/>
      <c r="P43" s="340"/>
      <c r="Q43" s="340"/>
      <c r="R43" s="340">
        <f>SUM(F43:Q43)</f>
        <v>628194.07999999996</v>
      </c>
      <c r="S43" s="340"/>
      <c r="T43" s="330"/>
    </row>
    <row r="44" spans="3:20" ht="31.5" x14ac:dyDescent="0.25">
      <c r="C44" s="337" t="s">
        <v>372</v>
      </c>
      <c r="D44" s="343">
        <v>0</v>
      </c>
      <c r="E44" s="343">
        <v>305000</v>
      </c>
      <c r="F44" s="340">
        <v>0</v>
      </c>
      <c r="G44" s="340">
        <v>0</v>
      </c>
      <c r="H44" s="340">
        <v>0</v>
      </c>
      <c r="I44" s="345">
        <v>0</v>
      </c>
      <c r="J44" s="340">
        <v>0</v>
      </c>
      <c r="K44" s="340">
        <v>303000</v>
      </c>
      <c r="L44" s="340">
        <v>0</v>
      </c>
      <c r="M44" s="340">
        <v>0</v>
      </c>
      <c r="N44" s="340"/>
      <c r="O44" s="340"/>
      <c r="P44" s="340"/>
      <c r="Q44" s="340"/>
      <c r="R44" s="340">
        <f>SUM(F44:Q44)</f>
        <v>303000</v>
      </c>
      <c r="S44" s="340"/>
      <c r="T44" s="330"/>
    </row>
    <row r="45" spans="3:20" ht="15.75" x14ac:dyDescent="0.25">
      <c r="C45" s="339" t="s">
        <v>371</v>
      </c>
      <c r="D45" s="348">
        <f>+D46+D47+D48+D51</f>
        <v>0</v>
      </c>
      <c r="E45" s="348">
        <f>+E46+E47+E48+E51</f>
        <v>0</v>
      </c>
      <c r="F45" s="348">
        <f>+F46+F47+F48+F51</f>
        <v>0</v>
      </c>
      <c r="G45" s="348">
        <f>+G46+G47+G48+G51</f>
        <v>0</v>
      </c>
      <c r="H45" s="348">
        <f>+H46+H47+H48+H51</f>
        <v>0</v>
      </c>
      <c r="I45" s="348">
        <f>+I46+I47+I48+I51</f>
        <v>0</v>
      </c>
      <c r="J45" s="348">
        <f>+J46+J47+J48+J51</f>
        <v>0</v>
      </c>
      <c r="K45" s="348">
        <f>+K46+K47+K48+K51</f>
        <v>0</v>
      </c>
      <c r="L45" s="348">
        <f>+L46+L47+L48+L51</f>
        <v>0</v>
      </c>
      <c r="M45" s="348">
        <f>+M46+M47+M48+M51</f>
        <v>0</v>
      </c>
      <c r="N45" s="348">
        <f>+N46+N47+N48+N51</f>
        <v>0</v>
      </c>
      <c r="O45" s="348">
        <f>+O46+O47+O48+O51</f>
        <v>0</v>
      </c>
      <c r="P45" s="348">
        <f>+P46+P47+P48+P51</f>
        <v>0</v>
      </c>
      <c r="Q45" s="348">
        <f>+Q46+Q47+Q48+Q51</f>
        <v>0</v>
      </c>
      <c r="R45" s="340">
        <f>SUM(F45:Q45)</f>
        <v>0</v>
      </c>
      <c r="S45" s="340"/>
      <c r="T45" s="330"/>
    </row>
    <row r="46" spans="3:20" ht="15.75" x14ac:dyDescent="0.25">
      <c r="C46" s="337" t="s">
        <v>370</v>
      </c>
      <c r="D46" s="343">
        <v>0</v>
      </c>
      <c r="E46" s="343">
        <v>0</v>
      </c>
      <c r="F46" s="340">
        <v>0</v>
      </c>
      <c r="G46" s="340">
        <v>0</v>
      </c>
      <c r="H46" s="340">
        <v>0</v>
      </c>
      <c r="I46" s="340">
        <v>0</v>
      </c>
      <c r="J46" s="340">
        <v>0</v>
      </c>
      <c r="K46" s="340">
        <v>0</v>
      </c>
      <c r="L46" s="340">
        <v>0</v>
      </c>
      <c r="M46" s="340">
        <v>0</v>
      </c>
      <c r="N46" s="340">
        <v>0</v>
      </c>
      <c r="O46" s="340">
        <v>0</v>
      </c>
      <c r="P46" s="340">
        <v>0</v>
      </c>
      <c r="Q46" s="340"/>
      <c r="R46" s="340">
        <f>SUM(F46:Q46)</f>
        <v>0</v>
      </c>
      <c r="S46" s="340"/>
      <c r="T46" s="330"/>
    </row>
    <row r="47" spans="3:20" ht="31.5" x14ac:dyDescent="0.25">
      <c r="C47" s="337" t="s">
        <v>369</v>
      </c>
      <c r="D47" s="343">
        <v>0</v>
      </c>
      <c r="E47" s="343">
        <v>0</v>
      </c>
      <c r="F47" s="340">
        <v>0</v>
      </c>
      <c r="G47" s="340">
        <v>0</v>
      </c>
      <c r="H47" s="340">
        <v>0</v>
      </c>
      <c r="I47" s="340">
        <v>0</v>
      </c>
      <c r="J47" s="340">
        <v>0</v>
      </c>
      <c r="K47" s="340">
        <v>0</v>
      </c>
      <c r="L47" s="340">
        <v>0</v>
      </c>
      <c r="M47" s="340">
        <v>0</v>
      </c>
      <c r="N47" s="340">
        <v>0</v>
      </c>
      <c r="O47" s="340">
        <v>0</v>
      </c>
      <c r="P47" s="340">
        <v>0</v>
      </c>
      <c r="Q47" s="340"/>
      <c r="R47" s="340">
        <f>SUM(F47:Q47)</f>
        <v>0</v>
      </c>
      <c r="S47" s="340"/>
      <c r="T47" s="330"/>
    </row>
    <row r="48" spans="3:20" ht="31.5" x14ac:dyDescent="0.25">
      <c r="C48" s="337" t="s">
        <v>368</v>
      </c>
      <c r="D48" s="343">
        <v>0</v>
      </c>
      <c r="E48" s="343">
        <v>0</v>
      </c>
      <c r="F48" s="317">
        <v>0</v>
      </c>
      <c r="G48" s="340">
        <v>0</v>
      </c>
      <c r="H48" s="340">
        <v>0</v>
      </c>
      <c r="I48" s="340">
        <v>0</v>
      </c>
      <c r="J48" s="340">
        <v>0</v>
      </c>
      <c r="K48" s="340">
        <v>0</v>
      </c>
      <c r="L48" s="340">
        <v>0</v>
      </c>
      <c r="M48" s="340">
        <v>0</v>
      </c>
      <c r="N48" s="340">
        <v>0</v>
      </c>
      <c r="O48" s="340">
        <v>0</v>
      </c>
      <c r="P48" s="340">
        <v>0</v>
      </c>
      <c r="Q48" s="340"/>
      <c r="R48" s="340">
        <f>SUM(F48:Q48)</f>
        <v>0</v>
      </c>
      <c r="S48" s="340"/>
      <c r="T48" s="330"/>
    </row>
    <row r="49" spans="3:20" ht="31.5" hidden="1" x14ac:dyDescent="0.25">
      <c r="C49" s="337" t="s">
        <v>367</v>
      </c>
      <c r="D49" s="343">
        <v>0</v>
      </c>
      <c r="E49" s="343">
        <v>0</v>
      </c>
      <c r="F49" s="340"/>
      <c r="G49" s="340">
        <v>0</v>
      </c>
      <c r="H49" s="340">
        <v>0</v>
      </c>
      <c r="I49" s="340">
        <v>0</v>
      </c>
      <c r="J49" s="340">
        <v>0</v>
      </c>
      <c r="K49" s="340">
        <v>0</v>
      </c>
      <c r="L49" s="340">
        <v>0</v>
      </c>
      <c r="M49" s="340">
        <v>0</v>
      </c>
      <c r="N49" s="340">
        <v>0</v>
      </c>
      <c r="O49" s="340">
        <v>0</v>
      </c>
      <c r="P49" s="340">
        <v>0</v>
      </c>
      <c r="Q49" s="340"/>
      <c r="R49" s="340">
        <v>0</v>
      </c>
      <c r="S49" s="340"/>
      <c r="T49" s="330"/>
    </row>
    <row r="50" spans="3:20" ht="15.75" hidden="1" x14ac:dyDescent="0.25">
      <c r="C50" s="337" t="s">
        <v>366</v>
      </c>
      <c r="D50" s="343">
        <v>0</v>
      </c>
      <c r="E50" s="343">
        <v>0</v>
      </c>
      <c r="F50" s="340"/>
      <c r="G50" s="340">
        <v>0</v>
      </c>
      <c r="H50" s="340">
        <v>0</v>
      </c>
      <c r="I50" s="340">
        <v>0</v>
      </c>
      <c r="J50" s="340">
        <v>0</v>
      </c>
      <c r="K50" s="340">
        <v>0</v>
      </c>
      <c r="L50" s="340">
        <v>0</v>
      </c>
      <c r="M50" s="340">
        <v>0</v>
      </c>
      <c r="N50" s="340">
        <v>0</v>
      </c>
      <c r="O50" s="340">
        <v>0</v>
      </c>
      <c r="P50" s="340">
        <v>0</v>
      </c>
      <c r="Q50" s="340"/>
      <c r="R50" s="340">
        <v>0</v>
      </c>
      <c r="S50" s="340"/>
      <c r="T50" s="330"/>
    </row>
    <row r="51" spans="3:20" ht="40.5" customHeight="1" x14ac:dyDescent="0.25">
      <c r="C51" s="337" t="s">
        <v>365</v>
      </c>
      <c r="D51" s="343">
        <v>0</v>
      </c>
      <c r="E51" s="343">
        <v>0</v>
      </c>
      <c r="F51" s="317">
        <v>0</v>
      </c>
      <c r="G51" s="340">
        <v>0</v>
      </c>
      <c r="H51" s="340">
        <v>0</v>
      </c>
      <c r="I51" s="340">
        <v>0</v>
      </c>
      <c r="J51" s="340">
        <v>0</v>
      </c>
      <c r="K51" s="340">
        <v>0</v>
      </c>
      <c r="L51" s="340">
        <v>0</v>
      </c>
      <c r="M51" s="340">
        <v>0</v>
      </c>
      <c r="N51" s="340">
        <v>0</v>
      </c>
      <c r="O51" s="340">
        <v>0</v>
      </c>
      <c r="P51" s="340">
        <v>0</v>
      </c>
      <c r="Q51" s="340"/>
      <c r="R51" s="340">
        <f>SUM(F51:Q51)</f>
        <v>0</v>
      </c>
      <c r="S51" s="340"/>
      <c r="T51" s="330"/>
    </row>
    <row r="52" spans="3:20" ht="15.75" x14ac:dyDescent="0.25">
      <c r="C52" s="339" t="s">
        <v>364</v>
      </c>
      <c r="D52" s="348">
        <f>D53+D54+D55+D56+D57+D58+D59+D60+D61</f>
        <v>99861043</v>
      </c>
      <c r="E52" s="348">
        <f>E53+E54+E55+E56+E57+E58+E59+E60+E61</f>
        <v>93381043</v>
      </c>
      <c r="F52" s="348">
        <f>F53+F54+F55+F56+F57+F58+F59+F60+F61</f>
        <v>2094855.41</v>
      </c>
      <c r="G52" s="348">
        <f>G53+G54+G55+G56+G57+G58+G59+G60+G61</f>
        <v>4845201.62</v>
      </c>
      <c r="H52" s="348">
        <f>H53+H54+H55+H56+H57+H58+H59+H60+H61</f>
        <v>707614.71</v>
      </c>
      <c r="I52" s="348">
        <f>I53+I54+I55+I56+I57+I58+I59+I60+I61</f>
        <v>0</v>
      </c>
      <c r="J52" s="348">
        <f>J53+J54+J55+J56+J57+J58+J59+J60+J61</f>
        <v>0</v>
      </c>
      <c r="K52" s="348">
        <f>K53+K54+K55+K56+K57+K58+K59+K60+K61</f>
        <v>0</v>
      </c>
      <c r="L52" s="348">
        <f>L53+L54+L55+L56+L57+L58+L59+L60+L61</f>
        <v>446353.26</v>
      </c>
      <c r="M52" s="348">
        <f>M53+M54+M55+M56+M57+M58+M59+M60+M61</f>
        <v>0</v>
      </c>
      <c r="N52" s="335">
        <f>SUM(N53:N61)</f>
        <v>0</v>
      </c>
      <c r="O52" s="347">
        <f>SUM(O53:O61)</f>
        <v>0</v>
      </c>
      <c r="P52" s="347">
        <f>SUM(P53:P61)</f>
        <v>0</v>
      </c>
      <c r="Q52" s="347">
        <f>SUM(Q53:Q61)</f>
        <v>0</v>
      </c>
      <c r="R52" s="335">
        <f>SUM(F52:Q52)</f>
        <v>8094025</v>
      </c>
      <c r="S52" s="335"/>
      <c r="T52" s="330"/>
    </row>
    <row r="53" spans="3:20" ht="15.75" x14ac:dyDescent="0.25">
      <c r="C53" s="337" t="s">
        <v>363</v>
      </c>
      <c r="D53" s="343">
        <v>34110850</v>
      </c>
      <c r="E53" s="343">
        <v>34110850</v>
      </c>
      <c r="F53" s="340">
        <v>4400</v>
      </c>
      <c r="G53" s="340">
        <v>3734520.94</v>
      </c>
      <c r="H53" s="340">
        <v>57398.35</v>
      </c>
      <c r="I53" s="340">
        <v>0</v>
      </c>
      <c r="J53" s="340">
        <v>0</v>
      </c>
      <c r="K53" s="340">
        <v>0</v>
      </c>
      <c r="L53" s="340">
        <v>303988.51</v>
      </c>
      <c r="M53" s="340">
        <v>0</v>
      </c>
      <c r="N53" s="340"/>
      <c r="O53" s="340"/>
      <c r="P53" s="340"/>
      <c r="Q53" s="340"/>
      <c r="R53" s="340">
        <f>SUM(F53:Q53)</f>
        <v>4100307.8</v>
      </c>
      <c r="S53" s="340"/>
      <c r="T53" s="330"/>
    </row>
    <row r="54" spans="3:20" ht="31.5" x14ac:dyDescent="0.25">
      <c r="C54" s="337" t="s">
        <v>362</v>
      </c>
      <c r="D54" s="343">
        <v>2512868</v>
      </c>
      <c r="E54" s="343">
        <v>2512868</v>
      </c>
      <c r="F54" s="340">
        <v>0</v>
      </c>
      <c r="G54" s="340">
        <v>0</v>
      </c>
      <c r="H54" s="340">
        <v>0</v>
      </c>
      <c r="I54" s="340">
        <v>0</v>
      </c>
      <c r="J54" s="340">
        <v>0</v>
      </c>
      <c r="K54" s="340">
        <v>0</v>
      </c>
      <c r="L54" s="340">
        <v>0</v>
      </c>
      <c r="M54" s="340">
        <v>0</v>
      </c>
      <c r="N54" s="340"/>
      <c r="O54" s="340"/>
      <c r="P54" s="340"/>
      <c r="Q54" s="340"/>
      <c r="R54" s="340">
        <f>SUM(F54:Q54)</f>
        <v>0</v>
      </c>
      <c r="S54" s="340"/>
      <c r="T54" s="330"/>
    </row>
    <row r="55" spans="3:20" ht="15.75" x14ac:dyDescent="0.25">
      <c r="C55" s="337" t="s">
        <v>361</v>
      </c>
      <c r="D55" s="343">
        <v>1611671</v>
      </c>
      <c r="E55" s="343">
        <v>1611671</v>
      </c>
      <c r="F55" s="340">
        <v>0</v>
      </c>
      <c r="G55" s="340">
        <v>0</v>
      </c>
      <c r="H55" s="340">
        <v>0</v>
      </c>
      <c r="I55" s="340">
        <v>0</v>
      </c>
      <c r="J55" s="340">
        <v>0</v>
      </c>
      <c r="K55" s="340">
        <v>0</v>
      </c>
      <c r="L55" s="340">
        <v>0</v>
      </c>
      <c r="M55" s="340">
        <v>0</v>
      </c>
      <c r="N55" s="340"/>
      <c r="O55" s="340"/>
      <c r="P55" s="340"/>
      <c r="Q55" s="340"/>
      <c r="R55" s="340">
        <f>SUM(F55:Q55)</f>
        <v>0</v>
      </c>
      <c r="S55" s="340"/>
      <c r="T55" s="330"/>
    </row>
    <row r="56" spans="3:20" ht="31.5" x14ac:dyDescent="0.25">
      <c r="C56" s="337" t="s">
        <v>360</v>
      </c>
      <c r="D56" s="343">
        <v>30903018</v>
      </c>
      <c r="E56" s="343">
        <v>24353018</v>
      </c>
      <c r="F56" s="340">
        <v>0</v>
      </c>
      <c r="G56" s="340">
        <v>0</v>
      </c>
      <c r="H56" s="340">
        <v>0</v>
      </c>
      <c r="I56" s="340">
        <v>0</v>
      </c>
      <c r="J56" s="340">
        <v>0</v>
      </c>
      <c r="K56" s="340">
        <v>0</v>
      </c>
      <c r="L56" s="340">
        <v>0</v>
      </c>
      <c r="M56" s="340">
        <v>0</v>
      </c>
      <c r="N56" s="340"/>
      <c r="O56" s="340"/>
      <c r="P56" s="340"/>
      <c r="Q56" s="340"/>
      <c r="R56" s="340">
        <f>SUM(F56:Q56)</f>
        <v>0</v>
      </c>
      <c r="S56" s="340"/>
      <c r="T56" s="330"/>
    </row>
    <row r="57" spans="3:20" ht="17.25" customHeight="1" x14ac:dyDescent="0.25">
      <c r="C57" s="337" t="s">
        <v>359</v>
      </c>
      <c r="D57" s="343">
        <v>9729252</v>
      </c>
      <c r="E57" s="343">
        <v>9729252</v>
      </c>
      <c r="F57" s="340">
        <v>2090455.41</v>
      </c>
      <c r="G57" s="340">
        <v>1110680.68</v>
      </c>
      <c r="H57" s="340">
        <v>588631.36</v>
      </c>
      <c r="I57" s="340">
        <v>0</v>
      </c>
      <c r="J57" s="340">
        <v>0</v>
      </c>
      <c r="K57" s="340">
        <v>0</v>
      </c>
      <c r="L57" s="340">
        <v>142364.75</v>
      </c>
      <c r="M57" s="340">
        <v>0</v>
      </c>
      <c r="N57" s="340"/>
      <c r="O57" s="340"/>
      <c r="P57" s="340"/>
      <c r="Q57" s="340"/>
      <c r="R57" s="340">
        <f>SUM(F57:Q57)</f>
        <v>3932132.1999999997</v>
      </c>
      <c r="S57" s="340"/>
      <c r="T57" s="330"/>
    </row>
    <row r="58" spans="3:20" ht="15.75" x14ac:dyDescent="0.25">
      <c r="C58" s="337" t="s">
        <v>358</v>
      </c>
      <c r="D58" s="343">
        <v>1834904</v>
      </c>
      <c r="E58" s="343">
        <v>1834904</v>
      </c>
      <c r="F58" s="340">
        <v>0</v>
      </c>
      <c r="G58" s="340">
        <v>0</v>
      </c>
      <c r="H58" s="340">
        <v>0</v>
      </c>
      <c r="I58" s="340">
        <v>0</v>
      </c>
      <c r="J58" s="340">
        <v>0</v>
      </c>
      <c r="K58" s="340">
        <v>0</v>
      </c>
      <c r="L58" s="340">
        <v>0</v>
      </c>
      <c r="M58" s="340">
        <v>0</v>
      </c>
      <c r="N58" s="340"/>
      <c r="O58" s="340"/>
      <c r="P58" s="340"/>
      <c r="Q58" s="340"/>
      <c r="R58" s="340">
        <f>SUM(F58:Q58)</f>
        <v>0</v>
      </c>
      <c r="S58" s="340"/>
      <c r="T58" s="330"/>
    </row>
    <row r="59" spans="3:20" ht="19.5" customHeight="1" x14ac:dyDescent="0.25">
      <c r="C59" s="337" t="s">
        <v>357</v>
      </c>
      <c r="D59" s="343">
        <v>0</v>
      </c>
      <c r="E59" s="343">
        <v>70000</v>
      </c>
      <c r="F59" s="340">
        <v>0</v>
      </c>
      <c r="G59" s="340">
        <v>0</v>
      </c>
      <c r="H59" s="340">
        <v>61585</v>
      </c>
      <c r="I59" s="340">
        <v>0</v>
      </c>
      <c r="J59" s="340">
        <v>0</v>
      </c>
      <c r="K59" s="340">
        <v>0</v>
      </c>
      <c r="L59" s="340">
        <v>0</v>
      </c>
      <c r="M59" s="340">
        <v>0</v>
      </c>
      <c r="N59" s="340"/>
      <c r="O59" s="340"/>
      <c r="P59" s="340"/>
      <c r="Q59" s="340"/>
      <c r="R59" s="340">
        <f>SUM(F59:Q59)</f>
        <v>61585</v>
      </c>
      <c r="S59" s="340"/>
      <c r="T59" s="330"/>
    </row>
    <row r="60" spans="3:20" ht="17.25" customHeight="1" x14ac:dyDescent="0.25">
      <c r="C60" s="337" t="s">
        <v>356</v>
      </c>
      <c r="D60" s="343">
        <v>18911398</v>
      </c>
      <c r="E60" s="343">
        <v>18911398</v>
      </c>
      <c r="F60" s="340">
        <v>0</v>
      </c>
      <c r="G60" s="340">
        <v>0</v>
      </c>
      <c r="H60" s="340">
        <v>0</v>
      </c>
      <c r="I60" s="340">
        <v>0</v>
      </c>
      <c r="J60" s="340">
        <v>0</v>
      </c>
      <c r="K60" s="340">
        <v>0</v>
      </c>
      <c r="L60" s="340">
        <v>0</v>
      </c>
      <c r="M60" s="340">
        <v>0</v>
      </c>
      <c r="N60" s="340"/>
      <c r="O60" s="340"/>
      <c r="P60" s="340"/>
      <c r="Q60" s="340"/>
      <c r="R60" s="340">
        <f>SUM(F60:Q60)</f>
        <v>0</v>
      </c>
      <c r="S60" s="340"/>
      <c r="T60" s="330"/>
    </row>
    <row r="61" spans="3:20" ht="44.25" customHeight="1" x14ac:dyDescent="0.25">
      <c r="C61" s="337" t="s">
        <v>355</v>
      </c>
      <c r="D61" s="343">
        <v>247082</v>
      </c>
      <c r="E61" s="343">
        <v>247082</v>
      </c>
      <c r="F61" s="340">
        <v>0</v>
      </c>
      <c r="G61" s="340">
        <v>0</v>
      </c>
      <c r="H61" s="340">
        <v>0</v>
      </c>
      <c r="I61" s="340">
        <v>0</v>
      </c>
      <c r="J61" s="340">
        <v>0</v>
      </c>
      <c r="K61" s="340">
        <v>0</v>
      </c>
      <c r="L61" s="340">
        <v>0</v>
      </c>
      <c r="M61" s="340">
        <v>0</v>
      </c>
      <c r="N61" s="340"/>
      <c r="O61" s="340"/>
      <c r="P61" s="340"/>
      <c r="Q61" s="340"/>
      <c r="R61" s="340">
        <f>SUM(F61:Q61)</f>
        <v>0</v>
      </c>
      <c r="S61" s="340"/>
      <c r="T61" s="330"/>
    </row>
    <row r="62" spans="3:20" ht="15.75" x14ac:dyDescent="0.25">
      <c r="C62" s="339" t="s">
        <v>354</v>
      </c>
      <c r="D62" s="348">
        <f>D63+D64+D65</f>
        <v>161237405</v>
      </c>
      <c r="E62" s="348">
        <f>E63+E64+E65</f>
        <v>221737405</v>
      </c>
      <c r="F62" s="348">
        <f>F63+F64+F65</f>
        <v>1225</v>
      </c>
      <c r="G62" s="348">
        <f>G63+G64+G65</f>
        <v>0</v>
      </c>
      <c r="H62" s="348">
        <f>H63+H64+H65</f>
        <v>35087769.800000004</v>
      </c>
      <c r="I62" s="348">
        <f>I63+I64+I65</f>
        <v>6262833.1899999995</v>
      </c>
      <c r="J62" s="348">
        <f>J63+J64+J65</f>
        <v>13684151.09</v>
      </c>
      <c r="K62" s="348">
        <f>K63+K64+K65</f>
        <v>7716841.7999999998</v>
      </c>
      <c r="L62" s="348">
        <f>L63+L64+L65</f>
        <v>19767387.75</v>
      </c>
      <c r="M62" s="348">
        <f>M63+M64+M65</f>
        <v>14434838.279999999</v>
      </c>
      <c r="N62" s="347">
        <f>SUM(N63)</f>
        <v>0</v>
      </c>
      <c r="O62" s="347">
        <f>SUM(O63)</f>
        <v>0</v>
      </c>
      <c r="P62" s="347">
        <f>SUM(P64)</f>
        <v>0</v>
      </c>
      <c r="Q62" s="347">
        <f>SUM(Q64)</f>
        <v>0</v>
      </c>
      <c r="R62" s="335">
        <f>SUM(F62:Q62)</f>
        <v>96955046.909999996</v>
      </c>
      <c r="S62" s="335"/>
      <c r="T62" s="330"/>
    </row>
    <row r="63" spans="3:20" ht="15.75" x14ac:dyDescent="0.25">
      <c r="C63" s="337" t="s">
        <v>353</v>
      </c>
      <c r="D63" s="343">
        <v>36194463</v>
      </c>
      <c r="E63" s="343">
        <v>36194463</v>
      </c>
      <c r="F63" s="340">
        <v>0</v>
      </c>
      <c r="G63" s="340">
        <v>0</v>
      </c>
      <c r="H63" s="340">
        <v>1768723.7</v>
      </c>
      <c r="I63" s="345">
        <v>943963.76</v>
      </c>
      <c r="J63" s="340">
        <v>11812032.23</v>
      </c>
      <c r="K63" s="340">
        <v>355601.18</v>
      </c>
      <c r="L63" s="340">
        <v>1062283.03</v>
      </c>
      <c r="M63" s="346">
        <v>749808.67</v>
      </c>
      <c r="N63" s="340"/>
      <c r="O63" s="340"/>
      <c r="P63"/>
      <c r="Q63" s="340"/>
      <c r="R63" s="340">
        <f>SUM(F63:Q63)</f>
        <v>16692412.57</v>
      </c>
      <c r="S63" s="340"/>
      <c r="T63" s="330"/>
    </row>
    <row r="64" spans="3:20" ht="15.75" x14ac:dyDescent="0.25">
      <c r="C64" s="337" t="s">
        <v>352</v>
      </c>
      <c r="D64" s="343">
        <v>125042942</v>
      </c>
      <c r="E64" s="343">
        <v>185542942</v>
      </c>
      <c r="F64" s="340">
        <v>1225</v>
      </c>
      <c r="G64" s="340"/>
      <c r="H64" s="340">
        <v>33319046.100000001</v>
      </c>
      <c r="I64" s="345">
        <v>5318869.43</v>
      </c>
      <c r="J64" s="340">
        <v>1872118.86</v>
      </c>
      <c r="K64" s="340">
        <v>7361240.6200000001</v>
      </c>
      <c r="L64" s="340">
        <v>18705104.719999999</v>
      </c>
      <c r="M64" s="346">
        <v>13685029.609999999</v>
      </c>
      <c r="N64" s="340"/>
      <c r="O64" s="340"/>
      <c r="P64" s="340"/>
      <c r="Q64" s="340"/>
      <c r="R64" s="340">
        <f>SUM(F64:Q64)</f>
        <v>80262634.340000004</v>
      </c>
      <c r="S64" s="340"/>
      <c r="T64" s="330"/>
    </row>
    <row r="65" spans="3:20" ht="15.75" x14ac:dyDescent="0.25">
      <c r="C65" s="337" t="s">
        <v>351</v>
      </c>
      <c r="D65" s="343">
        <v>0</v>
      </c>
      <c r="E65" s="343">
        <v>0</v>
      </c>
      <c r="F65" s="340">
        <v>0</v>
      </c>
      <c r="G65" s="340">
        <v>0</v>
      </c>
      <c r="H65" s="340"/>
      <c r="I65" s="345">
        <v>0</v>
      </c>
      <c r="J65" s="340">
        <v>0</v>
      </c>
      <c r="K65" s="340">
        <v>0</v>
      </c>
      <c r="L65" s="340">
        <v>0</v>
      </c>
      <c r="M65" s="340">
        <v>0</v>
      </c>
      <c r="N65" s="340"/>
      <c r="O65" s="340"/>
      <c r="P65" s="340"/>
      <c r="Q65" s="340"/>
      <c r="R65" s="340">
        <f>SUM(F65:Q65)</f>
        <v>0</v>
      </c>
      <c r="S65" s="340"/>
      <c r="T65" s="330"/>
    </row>
    <row r="66" spans="3:20" ht="31.5" x14ac:dyDescent="0.25">
      <c r="C66" s="339" t="s">
        <v>350</v>
      </c>
      <c r="D66" s="343">
        <v>0</v>
      </c>
      <c r="E66" s="343">
        <v>0</v>
      </c>
      <c r="F66" s="340">
        <v>0</v>
      </c>
      <c r="G66" s="340">
        <v>0</v>
      </c>
      <c r="H66" s="335">
        <v>0</v>
      </c>
      <c r="I66" s="345">
        <v>0</v>
      </c>
      <c r="J66" s="335">
        <v>0</v>
      </c>
      <c r="K66" s="340">
        <v>0</v>
      </c>
      <c r="L66" s="335">
        <v>0</v>
      </c>
      <c r="M66" s="340">
        <v>0</v>
      </c>
      <c r="N66" s="335">
        <v>0</v>
      </c>
      <c r="O66" s="335">
        <v>0</v>
      </c>
      <c r="P66" s="335">
        <v>0</v>
      </c>
      <c r="Q66" s="335">
        <v>0</v>
      </c>
      <c r="R66" s="340">
        <f>SUM(F66:Q66)</f>
        <v>0</v>
      </c>
      <c r="S66" s="340"/>
      <c r="T66" s="330"/>
    </row>
    <row r="67" spans="3:20" ht="15.75" x14ac:dyDescent="0.25">
      <c r="C67" s="337" t="s">
        <v>349</v>
      </c>
      <c r="D67" s="343">
        <v>0</v>
      </c>
      <c r="E67" s="343">
        <v>0</v>
      </c>
      <c r="F67" s="340">
        <v>0</v>
      </c>
      <c r="G67" s="340">
        <v>0</v>
      </c>
      <c r="H67" s="340">
        <v>0</v>
      </c>
      <c r="I67" s="340">
        <v>0</v>
      </c>
      <c r="J67" s="340">
        <v>0</v>
      </c>
      <c r="K67" s="340">
        <v>0</v>
      </c>
      <c r="L67" s="340">
        <v>0</v>
      </c>
      <c r="M67" s="340">
        <v>0</v>
      </c>
      <c r="N67" s="340">
        <v>0</v>
      </c>
      <c r="O67" s="340">
        <v>0</v>
      </c>
      <c r="P67" s="340">
        <v>0</v>
      </c>
      <c r="Q67" s="340"/>
      <c r="R67" s="340">
        <f>SUM(F67:Q67)</f>
        <v>0</v>
      </c>
      <c r="S67" s="340"/>
      <c r="T67" s="330"/>
    </row>
    <row r="68" spans="3:20" ht="31.5" x14ac:dyDescent="0.25">
      <c r="C68" s="337" t="s">
        <v>348</v>
      </c>
      <c r="D68" s="343">
        <v>0</v>
      </c>
      <c r="E68" s="343">
        <v>0</v>
      </c>
      <c r="F68" s="340">
        <v>0</v>
      </c>
      <c r="G68" s="340">
        <v>0</v>
      </c>
      <c r="H68" s="340">
        <v>0</v>
      </c>
      <c r="I68" s="340">
        <v>0</v>
      </c>
      <c r="J68" s="340">
        <v>0</v>
      </c>
      <c r="K68" s="340">
        <v>0</v>
      </c>
      <c r="L68" s="340">
        <v>0</v>
      </c>
      <c r="M68" s="340">
        <v>0</v>
      </c>
      <c r="N68" s="340">
        <v>0</v>
      </c>
      <c r="O68" s="340">
        <v>0</v>
      </c>
      <c r="P68" s="340">
        <v>0</v>
      </c>
      <c r="Q68" s="340"/>
      <c r="R68" s="340">
        <f>SUM(F68:Q68)</f>
        <v>0</v>
      </c>
      <c r="S68" s="340"/>
      <c r="T68" s="330"/>
    </row>
    <row r="69" spans="3:20" ht="15.75" x14ac:dyDescent="0.25">
      <c r="C69" s="339" t="s">
        <v>347</v>
      </c>
      <c r="D69" s="343">
        <v>0</v>
      </c>
      <c r="E69" s="343">
        <v>0</v>
      </c>
      <c r="F69" s="340">
        <v>0</v>
      </c>
      <c r="G69" s="340">
        <v>0</v>
      </c>
      <c r="H69" s="335">
        <v>0</v>
      </c>
      <c r="I69" s="335">
        <v>0</v>
      </c>
      <c r="J69" s="335">
        <v>0</v>
      </c>
      <c r="K69" s="340">
        <v>0</v>
      </c>
      <c r="L69" s="335">
        <v>0</v>
      </c>
      <c r="M69" s="335">
        <v>0</v>
      </c>
      <c r="N69" s="335">
        <v>0</v>
      </c>
      <c r="O69" s="335">
        <v>0</v>
      </c>
      <c r="P69" s="335">
        <v>0</v>
      </c>
      <c r="Q69" s="335">
        <v>0</v>
      </c>
      <c r="R69" s="340">
        <f>SUM(F69:Q69)</f>
        <v>0</v>
      </c>
      <c r="S69" s="340"/>
      <c r="T69" s="330"/>
    </row>
    <row r="70" spans="3:20" ht="15.75" x14ac:dyDescent="0.25">
      <c r="C70" s="337" t="s">
        <v>346</v>
      </c>
      <c r="D70" s="343">
        <v>0</v>
      </c>
      <c r="E70" s="343">
        <v>0</v>
      </c>
      <c r="F70" s="340">
        <v>0</v>
      </c>
      <c r="G70" s="340">
        <v>0</v>
      </c>
      <c r="H70" s="340">
        <v>0</v>
      </c>
      <c r="I70" s="340">
        <v>0</v>
      </c>
      <c r="J70" s="340">
        <v>0</v>
      </c>
      <c r="K70" s="340">
        <v>0</v>
      </c>
      <c r="L70" s="340">
        <v>0</v>
      </c>
      <c r="M70" s="340">
        <v>0</v>
      </c>
      <c r="N70" s="340">
        <v>0</v>
      </c>
      <c r="O70" s="340">
        <v>0</v>
      </c>
      <c r="P70" s="340">
        <v>0</v>
      </c>
      <c r="Q70" s="340"/>
      <c r="R70" s="340">
        <f>SUM(F70:Q70)</f>
        <v>0</v>
      </c>
      <c r="S70" s="340"/>
      <c r="T70" s="330"/>
    </row>
    <row r="71" spans="3:20" ht="15.75" x14ac:dyDescent="0.25">
      <c r="C71" s="344" t="s">
        <v>345</v>
      </c>
      <c r="D71" s="343">
        <v>0</v>
      </c>
      <c r="E71" s="343">
        <v>0</v>
      </c>
      <c r="F71" s="340">
        <v>0</v>
      </c>
      <c r="G71" s="340">
        <v>0</v>
      </c>
      <c r="H71" s="335"/>
      <c r="I71" s="335">
        <v>0</v>
      </c>
      <c r="J71" s="335"/>
      <c r="K71" s="340">
        <v>0</v>
      </c>
      <c r="L71" s="335">
        <v>0</v>
      </c>
      <c r="M71" s="335"/>
      <c r="N71" s="335"/>
      <c r="O71" s="335"/>
      <c r="P71" s="335"/>
      <c r="Q71" s="335"/>
      <c r="R71" s="340">
        <f>SUM(F71:Q71)</f>
        <v>0</v>
      </c>
      <c r="S71" s="340"/>
      <c r="T71" s="330"/>
    </row>
    <row r="72" spans="3:20" ht="15.75" x14ac:dyDescent="0.25">
      <c r="C72" s="339" t="s">
        <v>344</v>
      </c>
      <c r="D72" s="343">
        <v>0</v>
      </c>
      <c r="E72" s="343">
        <v>0</v>
      </c>
      <c r="F72" s="340">
        <v>0</v>
      </c>
      <c r="G72" s="340">
        <v>0</v>
      </c>
      <c r="H72" s="335">
        <v>0</v>
      </c>
      <c r="I72" s="335">
        <v>0</v>
      </c>
      <c r="J72" s="340">
        <v>0</v>
      </c>
      <c r="K72" s="340">
        <v>0</v>
      </c>
      <c r="L72" s="335">
        <v>0</v>
      </c>
      <c r="M72" s="340">
        <v>0</v>
      </c>
      <c r="N72" s="335">
        <v>0</v>
      </c>
      <c r="O72" s="335">
        <v>0</v>
      </c>
      <c r="P72" s="340">
        <v>0</v>
      </c>
      <c r="Q72" s="335">
        <v>0</v>
      </c>
      <c r="R72" s="340">
        <f>SUM(F72:Q72)</f>
        <v>0</v>
      </c>
      <c r="S72" s="340"/>
      <c r="T72" s="330"/>
    </row>
    <row r="73" spans="3:20" ht="15.75" x14ac:dyDescent="0.25">
      <c r="C73" s="337" t="s">
        <v>343</v>
      </c>
      <c r="D73" s="341">
        <v>0</v>
      </c>
      <c r="E73" s="343">
        <v>0</v>
      </c>
      <c r="F73" s="340">
        <v>0</v>
      </c>
      <c r="G73" s="340">
        <v>0</v>
      </c>
      <c r="H73" s="340">
        <v>0</v>
      </c>
      <c r="I73" s="340">
        <v>0</v>
      </c>
      <c r="J73" s="340">
        <v>0</v>
      </c>
      <c r="K73" s="340">
        <v>0</v>
      </c>
      <c r="L73" s="340">
        <v>0</v>
      </c>
      <c r="M73" s="340">
        <v>0</v>
      </c>
      <c r="N73" s="340"/>
      <c r="O73" s="340"/>
      <c r="P73" s="340"/>
      <c r="Q73" s="340"/>
      <c r="R73" s="340">
        <f>SUM(F73:Q73)</f>
        <v>0</v>
      </c>
      <c r="S73" s="340"/>
      <c r="T73" s="330"/>
    </row>
    <row r="74" spans="3:20" ht="23.25" customHeight="1" x14ac:dyDescent="0.25">
      <c r="C74" s="337" t="s">
        <v>342</v>
      </c>
      <c r="D74" s="341">
        <v>0</v>
      </c>
      <c r="E74" s="341">
        <v>0</v>
      </c>
      <c r="F74" s="340">
        <v>0</v>
      </c>
      <c r="G74" s="340">
        <v>0</v>
      </c>
      <c r="H74" s="340">
        <v>0</v>
      </c>
      <c r="I74" s="340">
        <v>0</v>
      </c>
      <c r="J74" s="340">
        <v>0</v>
      </c>
      <c r="K74" s="340">
        <v>0</v>
      </c>
      <c r="L74" s="340">
        <v>0</v>
      </c>
      <c r="M74" s="340">
        <v>0</v>
      </c>
      <c r="N74" s="340"/>
      <c r="O74" s="340"/>
      <c r="P74" s="340"/>
      <c r="Q74" s="340"/>
      <c r="R74" s="340">
        <f>SUM(F74:Q74)</f>
        <v>0</v>
      </c>
      <c r="S74" s="340"/>
      <c r="T74" s="330"/>
    </row>
    <row r="75" spans="3:20" ht="15.75" x14ac:dyDescent="0.25">
      <c r="C75" s="339" t="s">
        <v>341</v>
      </c>
      <c r="D75" s="342">
        <f>D76+D77</f>
        <v>10545000</v>
      </c>
      <c r="E75" s="342">
        <f>E76+E77</f>
        <v>10475000</v>
      </c>
      <c r="F75" s="342">
        <f>+F76+F77</f>
        <v>4136915.97</v>
      </c>
      <c r="G75" s="342">
        <f>G76+G77</f>
        <v>0</v>
      </c>
      <c r="H75" s="342">
        <f>H76+H77</f>
        <v>0</v>
      </c>
      <c r="I75" s="342">
        <f>I76+I77</f>
        <v>0</v>
      </c>
      <c r="J75" s="342">
        <f>J76+J77</f>
        <v>0</v>
      </c>
      <c r="K75" s="335">
        <v>0</v>
      </c>
      <c r="L75" s="335">
        <v>0</v>
      </c>
      <c r="M75" s="335">
        <v>0</v>
      </c>
      <c r="N75" s="335">
        <v>0</v>
      </c>
      <c r="O75" s="335">
        <v>0</v>
      </c>
      <c r="P75" s="335">
        <v>0</v>
      </c>
      <c r="Q75" s="335">
        <v>0</v>
      </c>
      <c r="R75" s="335">
        <f>SUM(F75:Q75)</f>
        <v>4136915.97</v>
      </c>
      <c r="S75" s="335"/>
      <c r="T75" s="330"/>
    </row>
    <row r="76" spans="3:20" ht="15.75" x14ac:dyDescent="0.25">
      <c r="C76" s="337" t="s">
        <v>340</v>
      </c>
      <c r="D76" s="341">
        <v>10545000</v>
      </c>
      <c r="E76" s="341">
        <v>10475000</v>
      </c>
      <c r="F76" s="317">
        <f>4010615.97+90200+36100</f>
        <v>4136915.97</v>
      </c>
      <c r="G76" s="317">
        <v>0</v>
      </c>
      <c r="H76" s="317">
        <v>0</v>
      </c>
      <c r="I76" s="317">
        <v>0</v>
      </c>
      <c r="J76" s="317">
        <v>0</v>
      </c>
      <c r="K76" s="317">
        <v>0</v>
      </c>
      <c r="L76" s="317">
        <v>0</v>
      </c>
      <c r="M76" s="335">
        <v>0</v>
      </c>
      <c r="N76" s="317"/>
      <c r="O76" s="317"/>
      <c r="P76" s="317"/>
      <c r="Q76" s="317"/>
      <c r="R76" s="340">
        <f>SUM(F76:Q76)</f>
        <v>4136915.97</v>
      </c>
      <c r="S76" s="340"/>
      <c r="T76" s="330"/>
    </row>
    <row r="77" spans="3:20" ht="15.75" x14ac:dyDescent="0.25">
      <c r="C77" s="337" t="s">
        <v>339</v>
      </c>
      <c r="D77" s="336">
        <v>0</v>
      </c>
      <c r="E77" s="336">
        <v>0</v>
      </c>
      <c r="F77" s="317">
        <v>0</v>
      </c>
      <c r="G77" s="317">
        <v>0</v>
      </c>
      <c r="H77" s="317">
        <v>0</v>
      </c>
      <c r="I77" s="317">
        <v>0</v>
      </c>
      <c r="J77" s="317">
        <v>0</v>
      </c>
      <c r="K77" s="317">
        <v>0</v>
      </c>
      <c r="L77" s="317">
        <v>0</v>
      </c>
      <c r="M77" s="335">
        <v>0</v>
      </c>
      <c r="N77" s="317"/>
      <c r="O77" s="317"/>
      <c r="P77" s="317"/>
      <c r="Q77" s="317"/>
      <c r="R77" s="317"/>
      <c r="S77" s="340"/>
      <c r="T77" s="330"/>
    </row>
    <row r="78" spans="3:20" ht="15.75" x14ac:dyDescent="0.25">
      <c r="C78" s="339" t="s">
        <v>338</v>
      </c>
      <c r="D78" s="338">
        <f>D79</f>
        <v>0</v>
      </c>
      <c r="E78" s="338">
        <f>E79</f>
        <v>0</v>
      </c>
      <c r="F78" s="317">
        <v>0</v>
      </c>
      <c r="G78" s="317">
        <v>0</v>
      </c>
      <c r="H78" s="317">
        <v>0</v>
      </c>
      <c r="I78" s="317">
        <v>0</v>
      </c>
      <c r="J78" s="317">
        <v>0</v>
      </c>
      <c r="K78" s="317">
        <v>0</v>
      </c>
      <c r="L78" s="317">
        <v>0</v>
      </c>
      <c r="M78" s="335">
        <v>0</v>
      </c>
      <c r="N78" s="317"/>
      <c r="O78" s="317"/>
      <c r="P78" s="317"/>
      <c r="Q78" s="317"/>
      <c r="R78" s="317"/>
      <c r="S78" s="317"/>
      <c r="T78" s="330"/>
    </row>
    <row r="79" spans="3:20" ht="15.75" x14ac:dyDescent="0.25">
      <c r="C79" s="337" t="s">
        <v>337</v>
      </c>
      <c r="D79" s="336">
        <v>0</v>
      </c>
      <c r="E79" s="336">
        <v>0</v>
      </c>
      <c r="F79" s="334">
        <v>0</v>
      </c>
      <c r="G79" s="334">
        <v>0</v>
      </c>
      <c r="H79" s="334">
        <v>0</v>
      </c>
      <c r="I79" s="334">
        <v>0</v>
      </c>
      <c r="J79" s="334">
        <v>0</v>
      </c>
      <c r="K79" s="334">
        <v>0</v>
      </c>
      <c r="L79" s="334">
        <v>0</v>
      </c>
      <c r="M79" s="335">
        <v>0</v>
      </c>
      <c r="N79" s="317">
        <v>0</v>
      </c>
      <c r="O79" s="334"/>
      <c r="P79" s="334"/>
      <c r="Q79" s="334"/>
      <c r="R79" s="334">
        <v>0</v>
      </c>
      <c r="S79" s="334"/>
      <c r="T79" s="330"/>
    </row>
    <row r="80" spans="3:20" ht="16.5" thickBot="1" x14ac:dyDescent="0.3">
      <c r="C80" s="333" t="s">
        <v>336</v>
      </c>
      <c r="D80" s="332">
        <f>D10+D16+D26+D36+D52+D62+D75</f>
        <v>1759638498</v>
      </c>
      <c r="E80" s="332">
        <f>+E75+E62+E52+E36+E26+E16+E10</f>
        <v>1908638498</v>
      </c>
      <c r="F80" s="332">
        <f>F10+F16+F26+F36+F52+F62+F75</f>
        <v>123645178.65999998</v>
      </c>
      <c r="G80" s="332">
        <f>G10+G16+G26+G36+G52+G62+G75</f>
        <v>110248264.59</v>
      </c>
      <c r="H80" s="332">
        <f>H10+H16+H26+H36+H52+H62+H75</f>
        <v>144099265.37999997</v>
      </c>
      <c r="I80" s="332">
        <f>I10+I16+I26+I36+I52+I62+I75</f>
        <v>158661457.66000003</v>
      </c>
      <c r="J80" s="332">
        <f>J10+J16+J26+J36+J52+J62+J75</f>
        <v>132670193.69</v>
      </c>
      <c r="K80" s="332">
        <f>K10+K16+K26+K36+K52+K62+K75</f>
        <v>127927291.60999998</v>
      </c>
      <c r="L80" s="332">
        <f>L10+L16+L26+L36+L52+L62+L75</f>
        <v>139139627.93000001</v>
      </c>
      <c r="M80" s="332">
        <f>M10+M16+M26+M36+M52+M62+M75</f>
        <v>162943989.74000001</v>
      </c>
      <c r="N80" s="332">
        <f>+N75+N62+N52+N36+N26+N16+N10</f>
        <v>0</v>
      </c>
      <c r="O80" s="332">
        <f>+O75+O62+O52+O36+O26+O16+O10</f>
        <v>0</v>
      </c>
      <c r="P80" s="332">
        <f>+P75+P62+P52+P36+P26+P16+P10</f>
        <v>0</v>
      </c>
      <c r="Q80" s="332">
        <f>+Q75+Q62+Q52+Q36+Q26+Q16+Q10</f>
        <v>0</v>
      </c>
      <c r="R80" s="332">
        <f>+R75+R62+R52+R36+R26+R16+R10</f>
        <v>1099335269.26</v>
      </c>
      <c r="S80" s="331"/>
      <c r="T80" s="330"/>
    </row>
    <row r="81" spans="3:19" ht="48.75" customHeight="1" thickBot="1" x14ac:dyDescent="0.4">
      <c r="C81" s="324" t="s">
        <v>335</v>
      </c>
      <c r="E81" s="325"/>
      <c r="F81" s="329"/>
      <c r="G81" s="329"/>
      <c r="H81" s="329"/>
      <c r="I81" s="329"/>
      <c r="J81" s="329"/>
      <c r="K81" s="329"/>
      <c r="L81" s="325"/>
      <c r="M81" s="325"/>
      <c r="P81"/>
      <c r="Q81"/>
      <c r="R81" s="328"/>
      <c r="S81" s="328"/>
    </row>
    <row r="82" spans="3:19" ht="66.75" customHeight="1" thickBot="1" x14ac:dyDescent="0.4">
      <c r="C82" s="327" t="s">
        <v>334</v>
      </c>
      <c r="D82" s="326"/>
      <c r="E82" s="317"/>
      <c r="F82" s="325"/>
      <c r="G82" s="325"/>
      <c r="H82" s="325"/>
      <c r="I82" s="325"/>
      <c r="J82" s="325"/>
      <c r="K82" s="325"/>
      <c r="L82" s="325"/>
      <c r="M82" s="325"/>
      <c r="P82"/>
      <c r="Q82"/>
    </row>
    <row r="83" spans="3:19" ht="126.75" customHeight="1" thickBot="1" x14ac:dyDescent="0.4">
      <c r="C83" s="324" t="s">
        <v>333</v>
      </c>
      <c r="I83" s="317"/>
      <c r="K83" s="323"/>
      <c r="P83"/>
      <c r="Q83"/>
    </row>
    <row r="84" spans="3:19" ht="39" customHeight="1" x14ac:dyDescent="0.35">
      <c r="C84" s="322" t="s">
        <v>332</v>
      </c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/>
    </row>
    <row r="85" spans="3:19" x14ac:dyDescent="0.35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/>
    </row>
  </sheetData>
  <mergeCells count="10">
    <mergeCell ref="C85:P85"/>
    <mergeCell ref="C1:R1"/>
    <mergeCell ref="C2:R2"/>
    <mergeCell ref="C3:R3"/>
    <mergeCell ref="C4:R4"/>
    <mergeCell ref="C5:R5"/>
    <mergeCell ref="C7:C8"/>
    <mergeCell ref="D7:D8"/>
    <mergeCell ref="E7:E8"/>
    <mergeCell ref="F7:R7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rowBreaks count="1" manualBreakCount="1"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EGRESOS AGOSTO 2025</vt:lpstr>
      <vt:lpstr>Presup. Aprobado-Ejec OAI (2)</vt:lpstr>
      <vt:lpstr>'INGRESOS Y EGRESOS AGOSTO 2025'!Área_de_impresión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MANUEL ANTONIO GUZMAN CUEVAS</cp:lastModifiedBy>
  <cp:lastPrinted>2025-09-19T19:08:43Z</cp:lastPrinted>
  <dcterms:created xsi:type="dcterms:W3CDTF">2023-05-08T22:14:21Z</dcterms:created>
  <dcterms:modified xsi:type="dcterms:W3CDTF">2025-09-19T19:10:06Z</dcterms:modified>
</cp:coreProperties>
</file>