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Contabiidad\Informes Financieros\Ingresos y Egresos\Noviembre\"/>
    </mc:Choice>
  </mc:AlternateContent>
  <xr:revisionPtr revIDLastSave="0" documentId="13_ncr:1_{5EE617FC-D662-43B9-9C5B-5DB8D0671C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S Y EGRESOS NOV. 2025" sheetId="2" r:id="rId1"/>
    <sheet name="Presup. Aprobado-Ejec OAI (2)" sheetId="6" r:id="rId2"/>
  </sheets>
  <definedNames>
    <definedName name="_xlnm.Print_Area" localSheetId="0">'INGRESOS Y EGRESOS NOV. 2025'!$A$1:$G$630</definedName>
    <definedName name="_xlnm.Print_Area" localSheetId="1">'Presup. Aprobado-Ejec OAI (2)'!$A$1:$S$86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" l="1"/>
  <c r="E10" i="6"/>
  <c r="F10" i="6"/>
  <c r="G10" i="6"/>
  <c r="H10" i="6"/>
  <c r="I10" i="6"/>
  <c r="J10" i="6"/>
  <c r="K10" i="6"/>
  <c r="L10" i="6"/>
  <c r="N10" i="6"/>
  <c r="O10" i="6"/>
  <c r="P10" i="6"/>
  <c r="Q10" i="6"/>
  <c r="M11" i="6"/>
  <c r="R11" i="6" s="1"/>
  <c r="O11" i="6"/>
  <c r="P11" i="6"/>
  <c r="R12" i="6"/>
  <c r="R13" i="6"/>
  <c r="R14" i="6"/>
  <c r="M15" i="6"/>
  <c r="P15" i="6"/>
  <c r="R15" i="6"/>
  <c r="D16" i="6"/>
  <c r="E16" i="6"/>
  <c r="G16" i="6"/>
  <c r="H16" i="6"/>
  <c r="I16" i="6"/>
  <c r="J16" i="6"/>
  <c r="K16" i="6"/>
  <c r="L16" i="6"/>
  <c r="M16" i="6"/>
  <c r="N16" i="6"/>
  <c r="O16" i="6"/>
  <c r="P16" i="6"/>
  <c r="Q16" i="6"/>
  <c r="R17" i="6"/>
  <c r="R18" i="6"/>
  <c r="R19" i="6"/>
  <c r="R20" i="6"/>
  <c r="R21" i="6"/>
  <c r="R22" i="6"/>
  <c r="R23" i="6"/>
  <c r="F24" i="6"/>
  <c r="R24" i="6" s="1"/>
  <c r="R25" i="6"/>
  <c r="D26" i="6"/>
  <c r="E26" i="6"/>
  <c r="F26" i="6"/>
  <c r="R26" i="6" s="1"/>
  <c r="G26" i="6"/>
  <c r="G80" i="6" s="1"/>
  <c r="H26" i="6"/>
  <c r="I26" i="6"/>
  <c r="J26" i="6"/>
  <c r="K26" i="6"/>
  <c r="L26" i="6"/>
  <c r="M26" i="6"/>
  <c r="N26" i="6"/>
  <c r="O26" i="6"/>
  <c r="P26" i="6"/>
  <c r="Q26" i="6"/>
  <c r="R27" i="6"/>
  <c r="R28" i="6"/>
  <c r="R29" i="6"/>
  <c r="R30" i="6"/>
  <c r="R31" i="6"/>
  <c r="R32" i="6"/>
  <c r="R33" i="6"/>
  <c r="R34" i="6"/>
  <c r="R35" i="6"/>
  <c r="D36" i="6"/>
  <c r="E36" i="6"/>
  <c r="F36" i="6"/>
  <c r="G36" i="6"/>
  <c r="H36" i="6"/>
  <c r="H80" i="6" s="1"/>
  <c r="I36" i="6"/>
  <c r="N36" i="6"/>
  <c r="N80" i="6" s="1"/>
  <c r="O36" i="6"/>
  <c r="R37" i="6"/>
  <c r="R38" i="6"/>
  <c r="R39" i="6"/>
  <c r="R43" i="6"/>
  <c r="R44" i="6"/>
  <c r="D45" i="6"/>
  <c r="E45" i="6"/>
  <c r="F45" i="6"/>
  <c r="G45" i="6"/>
  <c r="H45" i="6"/>
  <c r="I45" i="6"/>
  <c r="J45" i="6"/>
  <c r="J36" i="6" s="1"/>
  <c r="J80" i="6" s="1"/>
  <c r="K45" i="6"/>
  <c r="K36" i="6" s="1"/>
  <c r="K80" i="6" s="1"/>
  <c r="L45" i="6"/>
  <c r="L36" i="6" s="1"/>
  <c r="L80" i="6" s="1"/>
  <c r="M45" i="6"/>
  <c r="M36" i="6" s="1"/>
  <c r="N45" i="6"/>
  <c r="O45" i="6"/>
  <c r="P45" i="6"/>
  <c r="P36" i="6" s="1"/>
  <c r="Q45" i="6"/>
  <c r="Q36" i="6" s="1"/>
  <c r="R46" i="6"/>
  <c r="R47" i="6"/>
  <c r="R48" i="6"/>
  <c r="R51" i="6"/>
  <c r="D52" i="6"/>
  <c r="E52" i="6"/>
  <c r="F52" i="6"/>
  <c r="G52" i="6"/>
  <c r="H52" i="6"/>
  <c r="R52" i="6" s="1"/>
  <c r="I52" i="6"/>
  <c r="J52" i="6"/>
  <c r="K52" i="6"/>
  <c r="L52" i="6"/>
  <c r="M52" i="6"/>
  <c r="N52" i="6"/>
  <c r="O52" i="6"/>
  <c r="P52" i="6"/>
  <c r="Q52" i="6"/>
  <c r="R53" i="6"/>
  <c r="R54" i="6"/>
  <c r="R55" i="6"/>
  <c r="R56" i="6"/>
  <c r="R57" i="6"/>
  <c r="R58" i="6"/>
  <c r="R59" i="6"/>
  <c r="R60" i="6"/>
  <c r="R61" i="6"/>
  <c r="D62" i="6"/>
  <c r="E62" i="6"/>
  <c r="F62" i="6"/>
  <c r="G62" i="6"/>
  <c r="R62" i="6" s="1"/>
  <c r="H62" i="6"/>
  <c r="I62" i="6"/>
  <c r="I80" i="6" s="1"/>
  <c r="J62" i="6"/>
  <c r="K62" i="6"/>
  <c r="L62" i="6"/>
  <c r="M62" i="6"/>
  <c r="N62" i="6"/>
  <c r="O62" i="6"/>
  <c r="O80" i="6" s="1"/>
  <c r="P62" i="6"/>
  <c r="Q62" i="6"/>
  <c r="R63" i="6"/>
  <c r="R64" i="6"/>
  <c r="R65" i="6"/>
  <c r="R66" i="6"/>
  <c r="R67" i="6"/>
  <c r="R68" i="6"/>
  <c r="R69" i="6"/>
  <c r="R70" i="6"/>
  <c r="R71" i="6"/>
  <c r="R72" i="6"/>
  <c r="R73" i="6"/>
  <c r="R74" i="6"/>
  <c r="D75" i="6"/>
  <c r="D80" i="6" s="1"/>
  <c r="E75" i="6"/>
  <c r="E80" i="6" s="1"/>
  <c r="G75" i="6"/>
  <c r="H75" i="6"/>
  <c r="I75" i="6"/>
  <c r="J75" i="6"/>
  <c r="F76" i="6"/>
  <c r="F75" i="6" s="1"/>
  <c r="R75" i="6" s="1"/>
  <c r="R76" i="6"/>
  <c r="D78" i="6"/>
  <c r="E78" i="6"/>
  <c r="Q80" i="6" l="1"/>
  <c r="P80" i="6"/>
  <c r="R36" i="6"/>
  <c r="R45" i="6"/>
  <c r="F16" i="6"/>
  <c r="M10" i="6"/>
  <c r="F558" i="2"/>
  <c r="E558" i="2"/>
  <c r="F552" i="2"/>
  <c r="E552" i="2"/>
  <c r="F542" i="2"/>
  <c r="F562" i="2" s="1"/>
  <c r="F536" i="2"/>
  <c r="E536" i="2"/>
  <c r="E515" i="2"/>
  <c r="D515" i="2"/>
  <c r="E509" i="2"/>
  <c r="D509" i="2"/>
  <c r="E499" i="2"/>
  <c r="E519" i="2" s="1"/>
  <c r="E493" i="2"/>
  <c r="D493" i="2"/>
  <c r="E475" i="2"/>
  <c r="E466" i="2"/>
  <c r="E453" i="2"/>
  <c r="E443" i="2"/>
  <c r="E388" i="2"/>
  <c r="F378" i="2"/>
  <c r="E370" i="2"/>
  <c r="E363" i="2"/>
  <c r="E319" i="2"/>
  <c r="E298" i="2"/>
  <c r="E392" i="2" s="1"/>
  <c r="F80" i="6" l="1"/>
  <c r="R16" i="6"/>
  <c r="R80" i="6" s="1"/>
  <c r="R10" i="6"/>
  <c r="M80" i="6"/>
  <c r="E478" i="2"/>
  <c r="F47" i="2" l="1"/>
  <c r="F48" i="2" s="1"/>
  <c r="D48" i="2"/>
  <c r="F14" i="2"/>
  <c r="F37" i="2"/>
  <c r="F36" i="2"/>
  <c r="D25" i="2"/>
  <c r="F24" i="2"/>
  <c r="F23" i="2"/>
  <c r="F22" i="2"/>
  <c r="F21" i="2"/>
  <c r="F20" i="2"/>
  <c r="F25" i="2" l="1"/>
  <c r="D31" i="2" l="1"/>
  <c r="E31" i="2"/>
  <c r="F31" i="2"/>
  <c r="D15" i="2"/>
  <c r="F15" i="2"/>
  <c r="E56" i="2" l="1"/>
  <c r="D56" i="2"/>
  <c r="F43" i="2" l="1"/>
  <c r="D43" i="2"/>
  <c r="D38" i="2" l="1"/>
  <c r="C61" i="2" s="1"/>
  <c r="F38" i="2" l="1"/>
  <c r="D61" i="2" s="1"/>
</calcChain>
</file>

<file path=xl/sharedStrings.xml><?xml version="1.0" encoding="utf-8"?>
<sst xmlns="http://schemas.openxmlformats.org/spreadsheetml/2006/main" count="979" uniqueCount="520">
  <si>
    <t>PUERTO</t>
  </si>
  <si>
    <t>REFERENCIA</t>
  </si>
  <si>
    <t>FECHA</t>
  </si>
  <si>
    <t>VALOR US$</t>
  </si>
  <si>
    <t>TOTAL RD$</t>
  </si>
  <si>
    <t>TOTAL GENERAL</t>
  </si>
  <si>
    <t>DEP. EN RD$</t>
  </si>
  <si>
    <t>DEPOSITOS EN TRANSITOS</t>
  </si>
  <si>
    <t>CONCEPTO</t>
  </si>
  <si>
    <t>VALOR RD$</t>
  </si>
  <si>
    <t>SUB-TOTAL</t>
  </si>
  <si>
    <t>DEPOSITOS BANCARIOS</t>
  </si>
  <si>
    <t xml:space="preserve">      </t>
  </si>
  <si>
    <t>VALOR</t>
  </si>
  <si>
    <t>TOTAL</t>
  </si>
  <si>
    <t>CUENTA OPERACIONES</t>
  </si>
  <si>
    <t>PUERTO LA ROMANA</t>
  </si>
  <si>
    <t>PUERTO LUPERON</t>
  </si>
  <si>
    <t xml:space="preserve">TASA </t>
  </si>
  <si>
    <t>FECHA INGRESO</t>
  </si>
  <si>
    <t>DESCRIPCION</t>
  </si>
  <si>
    <t>Cta # 010-500107-4</t>
  </si>
  <si>
    <t xml:space="preserve"> DEPOSITOS EN TRANSITO</t>
  </si>
  <si>
    <t xml:space="preserve">FECHA </t>
  </si>
  <si>
    <t xml:space="preserve">VALOR </t>
  </si>
  <si>
    <t>SUBSIDIO MATERNIDAD</t>
  </si>
  <si>
    <t xml:space="preserve">SANTA BARBARA </t>
  </si>
  <si>
    <t>CONCILIACION DE CUENTA NOMINA</t>
  </si>
  <si>
    <t>Cta # 010-500126-0</t>
  </si>
  <si>
    <t xml:space="preserve"> TOTAL </t>
  </si>
  <si>
    <t>LA CANA</t>
  </si>
  <si>
    <r>
      <t xml:space="preserve">Cta </t>
    </r>
    <r>
      <rPr>
        <b/>
        <sz val="12"/>
        <color indexed="8"/>
        <rFont val="Arial"/>
        <family val="2"/>
      </rPr>
      <t># 010-500107-4</t>
    </r>
  </si>
  <si>
    <t xml:space="preserve">  PAGOS ACH</t>
  </si>
  <si>
    <t>PUERTO PLATA</t>
  </si>
  <si>
    <t xml:space="preserve">TOTAL GENERAL </t>
  </si>
  <si>
    <t>PRIMA POSITIVA</t>
  </si>
  <si>
    <t>CUENTA DÓLAR</t>
  </si>
  <si>
    <t>SUBSIDIO DE MATERNIDAD</t>
  </si>
  <si>
    <t>SUBTOTAL</t>
  </si>
  <si>
    <t>AGOSTO 2024</t>
  </si>
  <si>
    <t>AGOSTO DEL 2024</t>
  </si>
  <si>
    <t>OFICINA CENTRAL</t>
  </si>
  <si>
    <t>BOCA CHICA</t>
  </si>
  <si>
    <t>AZUA</t>
  </si>
  <si>
    <t>BARAHONA</t>
  </si>
  <si>
    <t>MANZANILLO</t>
  </si>
  <si>
    <t>LA ROMANA</t>
  </si>
  <si>
    <t xml:space="preserve"> CREDITO CUENTA CORRIENTE</t>
  </si>
  <si>
    <t>CONCEPTOS</t>
  </si>
  <si>
    <t>VALOR RD $</t>
  </si>
  <si>
    <t>RELACION DE TRANSFERENCIAS ACH. RECIBIDAS DE TERCEROS</t>
  </si>
  <si>
    <t>ACH</t>
  </si>
  <si>
    <t>SANTA BARBARA</t>
  </si>
  <si>
    <t>PRESTACIONES LABORALES</t>
  </si>
  <si>
    <t xml:space="preserve">CUENTA </t>
  </si>
  <si>
    <t xml:space="preserve">DESCRIPCION </t>
  </si>
  <si>
    <t>CREDITO</t>
  </si>
  <si>
    <t>DEBITO</t>
  </si>
  <si>
    <t>DEP. EN USD</t>
  </si>
  <si>
    <t>CHEQUES REINTEGRADOS</t>
  </si>
  <si>
    <t>BENEFICIARIOS</t>
  </si>
  <si>
    <t>NO.CHEQUES</t>
  </si>
  <si>
    <t>PUERTOS</t>
  </si>
  <si>
    <t>REGITRO CONTABLE</t>
  </si>
  <si>
    <t>PAGO ACH</t>
  </si>
  <si>
    <t>DEPOSITO EN TRANSITO</t>
  </si>
  <si>
    <t>4.3.06.01.99.01</t>
  </si>
  <si>
    <t>1.1.01.02.01.02.01</t>
  </si>
  <si>
    <t>SAN PEDRO</t>
  </si>
  <si>
    <t>HAINA ORIENTAL</t>
  </si>
  <si>
    <t>010316-1</t>
  </si>
  <si>
    <t>CALDERA BANI</t>
  </si>
  <si>
    <t>octubre 2025</t>
  </si>
  <si>
    <t>040379-17</t>
  </si>
  <si>
    <t>040334-17</t>
  </si>
  <si>
    <t>040315-17</t>
  </si>
  <si>
    <t>030414-17</t>
  </si>
  <si>
    <t>040215-17</t>
  </si>
  <si>
    <t>88055890-1</t>
  </si>
  <si>
    <t>761501-1</t>
  </si>
  <si>
    <t>030531-20</t>
  </si>
  <si>
    <t>090250-12</t>
  </si>
  <si>
    <t>712026-6</t>
  </si>
  <si>
    <t>093916-8</t>
  </si>
  <si>
    <t>40020383-13</t>
  </si>
  <si>
    <t>20020599-3</t>
  </si>
  <si>
    <t>H.OCCIDENTAL</t>
  </si>
  <si>
    <t>20020602-3</t>
  </si>
  <si>
    <t>20010125-3</t>
  </si>
  <si>
    <t>20010129-3</t>
  </si>
  <si>
    <t>20030156-3</t>
  </si>
  <si>
    <t>010094-3</t>
  </si>
  <si>
    <t>020129-3</t>
  </si>
  <si>
    <t>010394-3</t>
  </si>
  <si>
    <t>010398-3</t>
  </si>
  <si>
    <t>020189-3</t>
  </si>
  <si>
    <t>031307-13</t>
  </si>
  <si>
    <t>030083-3</t>
  </si>
  <si>
    <t>010130-3</t>
  </si>
  <si>
    <t>030101-3</t>
  </si>
  <si>
    <t>030104-3</t>
  </si>
  <si>
    <t>030095-3</t>
  </si>
  <si>
    <t>040173-13</t>
  </si>
  <si>
    <t>040176-13</t>
  </si>
  <si>
    <t>040179-13</t>
  </si>
  <si>
    <t>010145-3</t>
  </si>
  <si>
    <t>020204-3</t>
  </si>
  <si>
    <t>354906-13</t>
  </si>
  <si>
    <t>010179-3</t>
  </si>
  <si>
    <t>010182-3</t>
  </si>
  <si>
    <t>030079-3</t>
  </si>
  <si>
    <t>369943-13</t>
  </si>
  <si>
    <t>040124-13</t>
  </si>
  <si>
    <t>040127-13</t>
  </si>
  <si>
    <t>040130-13</t>
  </si>
  <si>
    <t>040133-13</t>
  </si>
  <si>
    <t>010124-3</t>
  </si>
  <si>
    <t>010140-3</t>
  </si>
  <si>
    <t>020131-3</t>
  </si>
  <si>
    <t>955058-13</t>
  </si>
  <si>
    <t>696592912-6</t>
  </si>
  <si>
    <t>82010059-1</t>
  </si>
  <si>
    <t xml:space="preserve">OFICINA CENTRAL </t>
  </si>
  <si>
    <t>310040528-5</t>
  </si>
  <si>
    <t>360963-10</t>
  </si>
  <si>
    <t>699804608-6</t>
  </si>
  <si>
    <t>030396-1</t>
  </si>
  <si>
    <t>030399-1</t>
  </si>
  <si>
    <t>030405-1</t>
  </si>
  <si>
    <t>2518707-8</t>
  </si>
  <si>
    <t>92650531-10</t>
  </si>
  <si>
    <t>510070890-20</t>
  </si>
  <si>
    <t>8092482-6</t>
  </si>
  <si>
    <t>010017-1</t>
  </si>
  <si>
    <t>696800631-6</t>
  </si>
  <si>
    <t>30070080-8</t>
  </si>
  <si>
    <t>265029-5</t>
  </si>
  <si>
    <t>310040279-5</t>
  </si>
  <si>
    <t>010292-1</t>
  </si>
  <si>
    <t>010295-1</t>
  </si>
  <si>
    <t>60010422-10</t>
  </si>
  <si>
    <t>60010425-10</t>
  </si>
  <si>
    <t>60010428-10</t>
  </si>
  <si>
    <t>400080360-9</t>
  </si>
  <si>
    <t>400080363-9</t>
  </si>
  <si>
    <t>400080366-9</t>
  </si>
  <si>
    <t>020286-8</t>
  </si>
  <si>
    <t>020289-8</t>
  </si>
  <si>
    <t>669848276-6</t>
  </si>
  <si>
    <t>020022-1</t>
  </si>
  <si>
    <t>696802794-6</t>
  </si>
  <si>
    <t>23158725-6</t>
  </si>
  <si>
    <t>10500073-6</t>
  </si>
  <si>
    <t>0331-5</t>
  </si>
  <si>
    <t>010227-1</t>
  </si>
  <si>
    <t>010230-1</t>
  </si>
  <si>
    <t>010414-10</t>
  </si>
  <si>
    <t>30030255-8</t>
  </si>
  <si>
    <t>936419-21</t>
  </si>
  <si>
    <t>8951275-21</t>
  </si>
  <si>
    <t>700472410-6</t>
  </si>
  <si>
    <t>020071-5</t>
  </si>
  <si>
    <t>030205-1</t>
  </si>
  <si>
    <t>030208-1</t>
  </si>
  <si>
    <t>696802989-6</t>
  </si>
  <si>
    <t>120090-5</t>
  </si>
  <si>
    <t>738089-17</t>
  </si>
  <si>
    <t xml:space="preserve">LUPERON </t>
  </si>
  <si>
    <t>030050-20</t>
  </si>
  <si>
    <t>030053-20</t>
  </si>
  <si>
    <t>070251-8</t>
  </si>
  <si>
    <t>030303-21</t>
  </si>
  <si>
    <t>030306-21</t>
  </si>
  <si>
    <t>030309-21</t>
  </si>
  <si>
    <t>030310-21</t>
  </si>
  <si>
    <t>010199-1</t>
  </si>
  <si>
    <t>010202-1</t>
  </si>
  <si>
    <t>002200-6</t>
  </si>
  <si>
    <t>040379-8</t>
  </si>
  <si>
    <t>040383-26</t>
  </si>
  <si>
    <t>700473598-6</t>
  </si>
  <si>
    <t>23158726-6</t>
  </si>
  <si>
    <t>700473631-6</t>
  </si>
  <si>
    <t>010259-1</t>
  </si>
  <si>
    <t>010263-1</t>
  </si>
  <si>
    <t>040390-17</t>
  </si>
  <si>
    <t>010359-21</t>
  </si>
  <si>
    <t>010362-5</t>
  </si>
  <si>
    <t>030521-1</t>
  </si>
  <si>
    <t>030524-1</t>
  </si>
  <si>
    <t>030527-1</t>
  </si>
  <si>
    <t>030747-10</t>
  </si>
  <si>
    <t>030744-10</t>
  </si>
  <si>
    <t>030750-10</t>
  </si>
  <si>
    <t>050076-10</t>
  </si>
  <si>
    <t>050078-10</t>
  </si>
  <si>
    <t>700456008-6</t>
  </si>
  <si>
    <t>080044-10</t>
  </si>
  <si>
    <t>060157-5</t>
  </si>
  <si>
    <t>060117-8</t>
  </si>
  <si>
    <t>060120-26</t>
  </si>
  <si>
    <t>090142-9</t>
  </si>
  <si>
    <t>010269-1</t>
  </si>
  <si>
    <t>010273-1</t>
  </si>
  <si>
    <t>040234-8</t>
  </si>
  <si>
    <t>010599-10</t>
  </si>
  <si>
    <t>23158727-6</t>
  </si>
  <si>
    <t>700459131-6</t>
  </si>
  <si>
    <t>071185-17</t>
  </si>
  <si>
    <t>060103-5</t>
  </si>
  <si>
    <t>160206-9</t>
  </si>
  <si>
    <t>080248-21</t>
  </si>
  <si>
    <t>080251-21</t>
  </si>
  <si>
    <t>599570-10</t>
  </si>
  <si>
    <t>020188-1</t>
  </si>
  <si>
    <t>020191-1</t>
  </si>
  <si>
    <t>939301-10</t>
  </si>
  <si>
    <t>020356-8</t>
  </si>
  <si>
    <t>919272-6</t>
  </si>
  <si>
    <t>700473008-6</t>
  </si>
  <si>
    <t>010204-10</t>
  </si>
  <si>
    <t>010207-10</t>
  </si>
  <si>
    <t>010324-1</t>
  </si>
  <si>
    <t>010327-1</t>
  </si>
  <si>
    <t>020248-8</t>
  </si>
  <si>
    <t>700475803-6</t>
  </si>
  <si>
    <t>160145-9</t>
  </si>
  <si>
    <t>160149-9</t>
  </si>
  <si>
    <t>040331-17</t>
  </si>
  <si>
    <t>030020-1</t>
  </si>
  <si>
    <t>030023-1</t>
  </si>
  <si>
    <t>23158728-6</t>
  </si>
  <si>
    <t>700472876-6</t>
  </si>
  <si>
    <t>010734-10</t>
  </si>
  <si>
    <t>040830-9</t>
  </si>
  <si>
    <t>030220-1</t>
  </si>
  <si>
    <t>030223-1</t>
  </si>
  <si>
    <t>030226-1</t>
  </si>
  <si>
    <t>010010-1</t>
  </si>
  <si>
    <t>700457759-6</t>
  </si>
  <si>
    <t>050068-21</t>
  </si>
  <si>
    <t>030203-5</t>
  </si>
  <si>
    <t>090253-12</t>
  </si>
  <si>
    <t>030290-1</t>
  </si>
  <si>
    <t>030293-1</t>
  </si>
  <si>
    <t>020706-10</t>
  </si>
  <si>
    <t>020709-10</t>
  </si>
  <si>
    <t>040449-26</t>
  </si>
  <si>
    <t>040452-8</t>
  </si>
  <si>
    <t>23158730-6</t>
  </si>
  <si>
    <t>700500132-6</t>
  </si>
  <si>
    <t>040317-5</t>
  </si>
  <si>
    <t>040312-17</t>
  </si>
  <si>
    <t>468449-10</t>
  </si>
  <si>
    <t>070398-9</t>
  </si>
  <si>
    <t>030194-1</t>
  </si>
  <si>
    <t>030197-1</t>
  </si>
  <si>
    <t>030490-8</t>
  </si>
  <si>
    <t>700500258-6</t>
  </si>
  <si>
    <t>040117-5</t>
  </si>
  <si>
    <t>030178-1</t>
  </si>
  <si>
    <t>030181-1</t>
  </si>
  <si>
    <t>070289-8</t>
  </si>
  <si>
    <t>070292-8</t>
  </si>
  <si>
    <t>700456888-6</t>
  </si>
  <si>
    <t>0301490-5</t>
  </si>
  <si>
    <t>020231-9</t>
  </si>
  <si>
    <t>020235-9</t>
  </si>
  <si>
    <t>010257-10</t>
  </si>
  <si>
    <t>010260-10</t>
  </si>
  <si>
    <t>010265-10</t>
  </si>
  <si>
    <t>010268-10</t>
  </si>
  <si>
    <t>030117-1</t>
  </si>
  <si>
    <t>030120-1</t>
  </si>
  <si>
    <t>020421-21</t>
  </si>
  <si>
    <t>020424-21</t>
  </si>
  <si>
    <t>020429-21</t>
  </si>
  <si>
    <t>020432-21</t>
  </si>
  <si>
    <t>747076-21</t>
  </si>
  <si>
    <t>700500543-6</t>
  </si>
  <si>
    <t>010015-1</t>
  </si>
  <si>
    <t>010018-1</t>
  </si>
  <si>
    <t>696743060-6</t>
  </si>
  <si>
    <t>789585-6</t>
  </si>
  <si>
    <t>060257-5</t>
  </si>
  <si>
    <t>060888-9</t>
  </si>
  <si>
    <t>060891-9</t>
  </si>
  <si>
    <t>060894-9</t>
  </si>
  <si>
    <t>060897-9</t>
  </si>
  <si>
    <t>010319-1</t>
  </si>
  <si>
    <t>010323-1</t>
  </si>
  <si>
    <t>952218-6</t>
  </si>
  <si>
    <t>699807914-6</t>
  </si>
  <si>
    <t>010433-1</t>
  </si>
  <si>
    <t>704027-6</t>
  </si>
  <si>
    <t>736259-6</t>
  </si>
  <si>
    <t>040501-8</t>
  </si>
  <si>
    <t>696743676-6</t>
  </si>
  <si>
    <t>040219-17</t>
  </si>
  <si>
    <t>010105-5</t>
  </si>
  <si>
    <t>669898440-6</t>
  </si>
  <si>
    <t>010482-1</t>
  </si>
  <si>
    <t>010485-1</t>
  </si>
  <si>
    <t>23158729-6</t>
  </si>
  <si>
    <t>010044-1</t>
  </si>
  <si>
    <t>010047-1</t>
  </si>
  <si>
    <t>696742577-6</t>
  </si>
  <si>
    <t>010103-5</t>
  </si>
  <si>
    <t>110088-1</t>
  </si>
  <si>
    <t>030221-9</t>
  </si>
  <si>
    <t>020327-9</t>
  </si>
  <si>
    <t>719050-13</t>
  </si>
  <si>
    <t>010342-10</t>
  </si>
  <si>
    <t>010345-10</t>
  </si>
  <si>
    <t>010251-1</t>
  </si>
  <si>
    <t>010254-1</t>
  </si>
  <si>
    <t>459351-21</t>
  </si>
  <si>
    <t>050418-8</t>
  </si>
  <si>
    <t>050421-8</t>
  </si>
  <si>
    <t>696740191-6</t>
  </si>
  <si>
    <t>060152-5</t>
  </si>
  <si>
    <t>010235-1</t>
  </si>
  <si>
    <t>010239-1</t>
  </si>
  <si>
    <t>462149-6</t>
  </si>
  <si>
    <t>020222-26</t>
  </si>
  <si>
    <t>020225-8</t>
  </si>
  <si>
    <t>696742363-6</t>
  </si>
  <si>
    <t>040065-5</t>
  </si>
  <si>
    <t>020311-21</t>
  </si>
  <si>
    <t>020314-21</t>
  </si>
  <si>
    <t>897535-10</t>
  </si>
  <si>
    <t>010193-1</t>
  </si>
  <si>
    <t>010196-1</t>
  </si>
  <si>
    <t>070404-9</t>
  </si>
  <si>
    <t>060271-12</t>
  </si>
  <si>
    <t>010527-10</t>
  </si>
  <si>
    <t>030334-8</t>
  </si>
  <si>
    <t>251201000700070066</t>
  </si>
  <si>
    <t>251201000700060117</t>
  </si>
  <si>
    <t>ROSAURY ALCANTARA ROSARIO</t>
  </si>
  <si>
    <t>GERONIMO MINAYA GARCIA</t>
  </si>
  <si>
    <t>NARCISA SENA MENDEZ</t>
  </si>
  <si>
    <t>ASISTENCIA ECONOMICA</t>
  </si>
  <si>
    <t>TRANSFERENCIA AUTOMATICA RECIBIDA</t>
  </si>
  <si>
    <t xml:space="preserve">Numero </t>
  </si>
  <si>
    <t>Fecha</t>
  </si>
  <si>
    <t>Beneficiario</t>
  </si>
  <si>
    <t>Concepto</t>
  </si>
  <si>
    <t xml:space="preserve">Cuenta </t>
  </si>
  <si>
    <t>Monto</t>
  </si>
  <si>
    <t>11/18/2025</t>
  </si>
  <si>
    <t>11/24/2025</t>
  </si>
  <si>
    <t>11/26/2025</t>
  </si>
  <si>
    <t>ANYARLENE BERGES PEÑA</t>
  </si>
  <si>
    <t>CRISTINA CELIANNY RAFAELA RUBIO SILFA</t>
  </si>
  <si>
    <t>SUSSELIS AMELIA RAMIREZ FLORENTINO</t>
  </si>
  <si>
    <t>DISNARDA JOSEFINA GONZALEZ RODRIGUEZ</t>
  </si>
  <si>
    <t>EDELL ANTONIO PEREZ CUEVAS</t>
  </si>
  <si>
    <t>VICTOR GABRIEL ESPINAL NIVAR</t>
  </si>
  <si>
    <t xml:space="preserve">KARINA VASQUEZ VASQUEZ </t>
  </si>
  <si>
    <t>PAMELA MARGARITA MOYA BRITO</t>
  </si>
  <si>
    <t>YOKASTA MILAGROS GARCIA FIGUEREO DE NOVAS</t>
  </si>
  <si>
    <t>YOKASTY YAMILL PEÑA DIAZ</t>
  </si>
  <si>
    <t>LUIS EDGARDO RODRIGUEZ MARTINEZ</t>
  </si>
  <si>
    <t>JOSE MIGUEL HERNANDEZ LOPEZ</t>
  </si>
  <si>
    <t>ELISA YAMILET PEREZ SEGURA</t>
  </si>
  <si>
    <t>SATURNINO VENTURA SEVERINO</t>
  </si>
  <si>
    <t>CESAR AMADO CONTRERAS ALCANTARA</t>
  </si>
  <si>
    <t>JUAN ALEJANDRO FERMIN DE LOS SANTOS</t>
  </si>
  <si>
    <t>YAHAIRA ALTAGRACIA LINARES MEJIA</t>
  </si>
  <si>
    <t>MAIRA MARILIN RINCON PACHECO</t>
  </si>
  <si>
    <t>LUZ SILVIA PAYANO PAREDES</t>
  </si>
  <si>
    <t>ALLENDE FRANCIS GUERRA MENDEZ</t>
  </si>
  <si>
    <t>ADRIAN LEYBA RAMIREZ</t>
  </si>
  <si>
    <t>ROBINSON MERCEDES MEDINA</t>
  </si>
  <si>
    <t>ENYERSON DEL ROSARIO BERROA</t>
  </si>
  <si>
    <t>ANA FRANCISCA ALVAREZ CALDERON</t>
  </si>
  <si>
    <t>JUAN MIGUEL ALGARROBO MONTERO</t>
  </si>
  <si>
    <t>BASILIA CARABALLO BAUTISTA</t>
  </si>
  <si>
    <t>LORAINE FRINET FALCON REYNOSO</t>
  </si>
  <si>
    <t>HECTOR JOSE ROSARIO</t>
  </si>
  <si>
    <t>YERKIN IVANNA DEL ROSARIO BERROA</t>
  </si>
  <si>
    <t>YONARY GERONIMO</t>
  </si>
  <si>
    <t>HARIF MARINO FRIAS RODRIGUEZ</t>
  </si>
  <si>
    <t>INES DARIANA PEREZ MATOS</t>
  </si>
  <si>
    <t>REPOSICION DE CAJA CHICA</t>
  </si>
  <si>
    <t>DIETA CONSEJO ADM.</t>
  </si>
  <si>
    <t>NOMINA</t>
  </si>
  <si>
    <t>15 000,00</t>
  </si>
  <si>
    <t>51 301,75</t>
  </si>
  <si>
    <t>571 639,40</t>
  </si>
  <si>
    <t>89 054,42</t>
  </si>
  <si>
    <t>102 762,13</t>
  </si>
  <si>
    <t>93 088,54</t>
  </si>
  <si>
    <t>146 245,99</t>
  </si>
  <si>
    <t>31 800,20</t>
  </si>
  <si>
    <t>47 600,00</t>
  </si>
  <si>
    <t>8 562,99</t>
  </si>
  <si>
    <t>109 200,00</t>
  </si>
  <si>
    <t>1099 186,95</t>
  </si>
  <si>
    <t>313 471,57</t>
  </si>
  <si>
    <t>219 676,88</t>
  </si>
  <si>
    <t>300 709,98</t>
  </si>
  <si>
    <t>525 433,28</t>
  </si>
  <si>
    <t>243 359,73</t>
  </si>
  <si>
    <t>76 084,24</t>
  </si>
  <si>
    <t>169 769,97</t>
  </si>
  <si>
    <t>69 641,49</t>
  </si>
  <si>
    <t>40 124,84</t>
  </si>
  <si>
    <t>154 189,39</t>
  </si>
  <si>
    <t>48 559,25</t>
  </si>
  <si>
    <t>108 159,88</t>
  </si>
  <si>
    <t>46 053,30</t>
  </si>
  <si>
    <t>113 142,05</t>
  </si>
  <si>
    <t>157 186,33</t>
  </si>
  <si>
    <t>113 168,80</t>
  </si>
  <si>
    <t>146 451,25</t>
  </si>
  <si>
    <t>125 784,73</t>
  </si>
  <si>
    <t>131 647,79</t>
  </si>
  <si>
    <t>173 853,00</t>
  </si>
  <si>
    <t>68 530,74</t>
  </si>
  <si>
    <t xml:space="preserve">Total de Cheques:  33             
             </t>
  </si>
  <si>
    <t xml:space="preserve">5710 440,86     </t>
  </si>
  <si>
    <t>Fuente: Sistema de Gestión Financiera (SIGEF)</t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</si>
  <si>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</si>
  <si>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</si>
  <si>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</si>
  <si>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</si>
  <si>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</si>
  <si>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</si>
  <si>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</si>
  <si>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</si>
  <si>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</si>
  <si>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</si>
  <si>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</si>
  <si>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</si>
  <si>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</si>
  <si>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</si>
  <si>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</si>
  <si>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</si>
  <si>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</si>
  <si>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</si>
  <si>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</si>
  <si>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</si>
  <si>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</si>
  <si>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</si>
  <si>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</si>
  <si>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</si>
  <si>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</si>
  <si>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</si>
  <si>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</si>
  <si>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</si>
  <si>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</si>
  <si>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</si>
  <si>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</si>
  <si>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</si>
  <si>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</si>
  <si>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</si>
  <si>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</si>
  <si>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</si>
  <si>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</si>
  <si>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</si>
  <si>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</si>
  <si>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</si>
  <si>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</si>
  <si>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</si>
  <si>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</si>
  <si>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</si>
  <si>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</si>
  <si>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</si>
  <si>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</si>
  <si>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</si>
  <si>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</si>
  <si>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</si>
  <si>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</si>
  <si>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</si>
  <si>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</si>
  <si>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</si>
  <si>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</si>
  <si>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</si>
  <si>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</si>
  <si>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</si>
  <si>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</si>
  <si>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</si>
  <si>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</si>
  <si>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</si>
  <si>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</si>
  <si>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</si>
  <si>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</si>
  <si>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</si>
  <si>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</si>
  <si>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</si>
  <si>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</si>
  <si>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</si>
  <si>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</si>
  <si>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</si>
  <si>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</si>
  <si>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</si>
  <si>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</si>
  <si>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</si>
  <si>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</si>
  <si>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</si>
  <si>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</si>
  <si>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</si>
  <si>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</si>
  <si>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</si>
  <si>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</si>
  <si>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</si>
  <si>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</si>
  <si>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</si>
  <si>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</si>
  <si>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</si>
  <si>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</si>
  <si>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</si>
  <si>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</si>
  <si>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</si>
  <si>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</si>
  <si>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Gastos y Aplicaciones Financieras </t>
  </si>
  <si>
    <t xml:space="preserve">AUTORIDAD PORTUARIA DOMINICANA 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</si>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</sst>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dd\/mm\/yyyy"/>
    <numFmt numFmtId="166" formatCode="dd/mm/yyyy;@"/>
    <numFmt numFmtId="167" formatCode="_(&quot;RD$&quot;* #,##0.00_);_(&quot;RD$&quot;* \(#,##0.00\);_(&quot;RD$&quot;* &quot;-&quot;??_);_(@_)"/>
    <numFmt numFmtId="168" formatCode="0_);\(0\)"/>
    <numFmt numFmtId="169" formatCode="_(* #,##0_);_(* \(#,##0\);_(* &quot;-&quot;??_);_(@_)"/>
    <numFmt numFmtId="170" formatCode="_(* #,##0.0_);_(* \(#,##0.0\);_(* &quot;-&quot;??_);_(@_)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0"/>
      <color rgb="FF000000"/>
      <name val="Arial"/>
      <family val="2"/>
    </font>
    <font>
      <i/>
      <sz val="14"/>
      <color rgb="FFFFFFFF"/>
      <name val="Arial"/>
      <family val="2"/>
    </font>
    <font>
      <b/>
      <i/>
      <sz val="10"/>
      <color rgb="FF000080"/>
      <name val="Arial"/>
      <family val="2"/>
    </font>
    <font>
      <sz val="1"/>
      <color rgb="FF000000"/>
      <name val="Arial"/>
      <family val="2"/>
    </font>
    <font>
      <b/>
      <i/>
      <sz val="11"/>
      <color rgb="FF0000FF"/>
      <name val="Arial"/>
      <family val="2"/>
    </font>
    <font>
      <b/>
      <i/>
      <sz val="9"/>
      <color rgb="FF0000FF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63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333333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rgb="FF363636"/>
      <name val="Segoe UI"/>
      <family val="2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auto="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0" fillId="5" borderId="0">
      <alignment horizontal="left" vertical="top"/>
    </xf>
    <xf numFmtId="0" fontId="30" fillId="5" borderId="0">
      <alignment horizontal="left" vertical="top"/>
    </xf>
    <xf numFmtId="0" fontId="34" fillId="5" borderId="0">
      <alignment horizontal="left" vertical="top"/>
    </xf>
    <xf numFmtId="0" fontId="36" fillId="5" borderId="0">
      <alignment horizontal="left" vertical="top"/>
    </xf>
    <xf numFmtId="0" fontId="36" fillId="5" borderId="0">
      <alignment horizontal="right" vertical="top"/>
    </xf>
    <xf numFmtId="0" fontId="38" fillId="5" borderId="0">
      <alignment horizontal="left" vertical="top"/>
    </xf>
    <xf numFmtId="0" fontId="39" fillId="5" borderId="0">
      <alignment horizontal="righ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40" fillId="5" borderId="0">
      <alignment horizontal="center" vertical="top"/>
    </xf>
    <xf numFmtId="0" fontId="32" fillId="5" borderId="0">
      <alignment horizontal="left" vertical="top"/>
    </xf>
    <xf numFmtId="0" fontId="32" fillId="5" borderId="0">
      <alignment horizontal="left" vertical="top"/>
    </xf>
    <xf numFmtId="0" fontId="31" fillId="5" borderId="0">
      <alignment horizontal="left" vertical="top"/>
    </xf>
    <xf numFmtId="0" fontId="32" fillId="5" borderId="0">
      <alignment horizontal="left" vertical="top"/>
    </xf>
    <xf numFmtId="0" fontId="32" fillId="5" borderId="0">
      <alignment horizontal="left" vertical="top"/>
    </xf>
    <xf numFmtId="0" fontId="32" fillId="5" borderId="0">
      <alignment horizontal="left" vertical="top"/>
    </xf>
    <xf numFmtId="0" fontId="32" fillId="5" borderId="0">
      <alignment horizontal="left" vertical="top"/>
    </xf>
    <xf numFmtId="0" fontId="32" fillId="5" borderId="0">
      <alignment horizontal="left" vertical="top"/>
    </xf>
    <xf numFmtId="0" fontId="30" fillId="5" borderId="0">
      <alignment horizontal="left" vertical="top"/>
    </xf>
    <xf numFmtId="0" fontId="32" fillId="5" borderId="0">
      <alignment horizontal="left" vertical="top"/>
    </xf>
    <xf numFmtId="0" fontId="33" fillId="6" borderId="0">
      <alignment horizontal="left" vertical="top"/>
    </xf>
    <xf numFmtId="0" fontId="34" fillId="5" borderId="0">
      <alignment horizontal="center" vertical="top"/>
    </xf>
    <xf numFmtId="0" fontId="35" fillId="5" borderId="0">
      <alignment horizontal="center" vertical="top"/>
    </xf>
    <xf numFmtId="0" fontId="36" fillId="5" borderId="0">
      <alignment horizontal="right" vertical="top"/>
    </xf>
    <xf numFmtId="0" fontId="37" fillId="5" borderId="0">
      <alignment horizontal="left" vertical="top"/>
    </xf>
    <xf numFmtId="0" fontId="1" fillId="0" borderId="0"/>
  </cellStyleXfs>
  <cellXfs count="356">
    <xf numFmtId="0" fontId="0" fillId="0" borderId="0" xfId="0"/>
    <xf numFmtId="0" fontId="2" fillId="0" borderId="0" xfId="0" applyFont="1"/>
    <xf numFmtId="0" fontId="6" fillId="0" borderId="0" xfId="0" applyFont="1"/>
    <xf numFmtId="0" fontId="0" fillId="2" borderId="0" xfId="0" applyFill="1"/>
    <xf numFmtId="0" fontId="4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14" fontId="13" fillId="2" borderId="0" xfId="0" applyNumberFormat="1" applyFont="1" applyFill="1" applyAlignment="1">
      <alignment horizontal="center"/>
    </xf>
    <xf numFmtId="43" fontId="17" fillId="2" borderId="0" xfId="1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43" fontId="13" fillId="2" borderId="0" xfId="1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49" fontId="13" fillId="2" borderId="0" xfId="0" applyNumberFormat="1" applyFont="1" applyFill="1" applyAlignment="1">
      <alignment horizontal="center"/>
    </xf>
    <xf numFmtId="39" fontId="18" fillId="2" borderId="3" xfId="0" applyNumberFormat="1" applyFont="1" applyFill="1" applyBorder="1"/>
    <xf numFmtId="43" fontId="18" fillId="2" borderId="3" xfId="1" applyFont="1" applyFill="1" applyBorder="1"/>
    <xf numFmtId="39" fontId="13" fillId="2" borderId="0" xfId="0" applyNumberFormat="1" applyFont="1" applyFill="1"/>
    <xf numFmtId="43" fontId="17" fillId="2" borderId="0" xfId="1" applyFont="1" applyFill="1" applyBorder="1"/>
    <xf numFmtId="43" fontId="9" fillId="2" borderId="0" xfId="1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43" fontId="6" fillId="0" borderId="0" xfId="1" applyFont="1" applyFill="1" applyBorder="1"/>
    <xf numFmtId="0" fontId="11" fillId="2" borderId="0" xfId="0" applyFont="1" applyFill="1" applyAlignment="1">
      <alignment horizontal="center" vertical="center" wrapText="1"/>
    </xf>
    <xf numFmtId="43" fontId="11" fillId="0" borderId="0" xfId="1" applyFont="1" applyFill="1" applyBorder="1" applyAlignment="1">
      <alignment horizontal="center" vertical="center" wrapText="1"/>
    </xf>
    <xf numFmtId="14" fontId="12" fillId="2" borderId="0" xfId="0" applyNumberFormat="1" applyFont="1" applyFill="1" applyAlignment="1">
      <alignment horizontal="center" wrapText="1"/>
    </xf>
    <xf numFmtId="12" fontId="12" fillId="2" borderId="0" xfId="1" applyNumberFormat="1" applyFont="1" applyFill="1" applyBorder="1" applyAlignment="1">
      <alignment horizontal="center"/>
    </xf>
    <xf numFmtId="12" fontId="8" fillId="2" borderId="0" xfId="1" applyNumberFormat="1" applyFont="1" applyFill="1" applyBorder="1" applyAlignment="1">
      <alignment horizontal="center" wrapText="1"/>
    </xf>
    <xf numFmtId="43" fontId="8" fillId="2" borderId="0" xfId="1" applyFont="1" applyFill="1" applyBorder="1" applyAlignment="1">
      <alignment horizontal="center" wrapText="1"/>
    </xf>
    <xf numFmtId="43" fontId="6" fillId="2" borderId="0" xfId="1" applyFont="1" applyFill="1" applyBorder="1" applyAlignment="1">
      <alignment horizontal="center" wrapText="1"/>
    </xf>
    <xf numFmtId="43" fontId="18" fillId="2" borderId="11" xfId="1" applyFont="1" applyFill="1" applyBorder="1" applyAlignment="1">
      <alignment horizontal="center" vertical="center" wrapText="1"/>
    </xf>
    <xf numFmtId="39" fontId="18" fillId="2" borderId="0" xfId="0" applyNumberFormat="1" applyFont="1" applyFill="1"/>
    <xf numFmtId="43" fontId="18" fillId="2" borderId="0" xfId="1" applyFont="1" applyFill="1" applyBorder="1"/>
    <xf numFmtId="43" fontId="0" fillId="0" borderId="0" xfId="0" applyNumberFormat="1"/>
    <xf numFmtId="14" fontId="16" fillId="2" borderId="0" xfId="0" applyNumberFormat="1" applyFont="1" applyFill="1" applyAlignment="1">
      <alignment horizontal="right"/>
    </xf>
    <xf numFmtId="43" fontId="18" fillId="2" borderId="0" xfId="1" applyFont="1" applyFill="1" applyBorder="1" applyAlignment="1">
      <alignment horizontal="center" vertical="center" wrapText="1"/>
    </xf>
    <xf numFmtId="43" fontId="7" fillId="0" borderId="0" xfId="0" applyNumberFormat="1" applyFont="1" applyAlignment="1">
      <alignment horizontal="center"/>
    </xf>
    <xf numFmtId="43" fontId="9" fillId="2" borderId="1" xfId="1" applyFont="1" applyFill="1" applyBorder="1" applyAlignment="1">
      <alignment horizontal="center" wrapText="1"/>
    </xf>
    <xf numFmtId="0" fontId="10" fillId="2" borderId="0" xfId="0" applyFont="1" applyFill="1" applyAlignment="1">
      <alignment vertical="top"/>
    </xf>
    <xf numFmtId="14" fontId="6" fillId="2" borderId="0" xfId="0" applyNumberFormat="1" applyFont="1" applyFill="1" applyAlignment="1">
      <alignment horizontal="center" wrapText="1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43" fontId="12" fillId="2" borderId="0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center" vertical="center" wrapText="1"/>
    </xf>
    <xf numFmtId="43" fontId="5" fillId="2" borderId="12" xfId="1" applyFont="1" applyFill="1" applyBorder="1" applyAlignment="1">
      <alignment horizontal="center" vertical="center" wrapText="1"/>
    </xf>
    <xf numFmtId="39" fontId="9" fillId="2" borderId="1" xfId="1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3" fontId="12" fillId="0" borderId="0" xfId="1" applyFont="1" applyBorder="1" applyAlignment="1">
      <alignment horizontal="center"/>
    </xf>
    <xf numFmtId="43" fontId="1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 applyBorder="1" applyAlignment="1">
      <alignment horizontal="center"/>
    </xf>
    <xf numFmtId="0" fontId="24" fillId="0" borderId="0" xfId="0" applyFont="1"/>
    <xf numFmtId="14" fontId="9" fillId="2" borderId="0" xfId="1" applyNumberFormat="1" applyFont="1" applyFill="1" applyBorder="1" applyAlignment="1">
      <alignment horizontal="right" wrapText="1"/>
    </xf>
    <xf numFmtId="43" fontId="14" fillId="2" borderId="0" xfId="0" applyNumberFormat="1" applyFont="1" applyFill="1"/>
    <xf numFmtId="0" fontId="3" fillId="0" borderId="0" xfId="0" applyFont="1" applyAlignment="1">
      <alignment horizontal="center"/>
    </xf>
    <xf numFmtId="0" fontId="25" fillId="0" borderId="0" xfId="0" applyFont="1"/>
    <xf numFmtId="43" fontId="24" fillId="0" borderId="0" xfId="0" applyNumberFormat="1" applyFont="1"/>
    <xf numFmtId="12" fontId="8" fillId="2" borderId="0" xfId="1" applyNumberFormat="1" applyFont="1" applyFill="1" applyBorder="1" applyAlignment="1">
      <alignment vertical="center" wrapText="1"/>
    </xf>
    <xf numFmtId="43" fontId="8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vertical="center" wrapText="1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vertical="center" wrapText="1"/>
    </xf>
    <xf numFmtId="43" fontId="27" fillId="2" borderId="0" xfId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49" fontId="26" fillId="2" borderId="10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wrapText="1"/>
    </xf>
    <xf numFmtId="43" fontId="6" fillId="0" borderId="1" xfId="5" applyFont="1" applyFill="1" applyBorder="1" applyAlignment="1">
      <alignment horizontal="center" vertical="center" wrapText="1"/>
    </xf>
    <xf numFmtId="43" fontId="2" fillId="0" borderId="1" xfId="5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1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1" fillId="0" borderId="0" xfId="0" applyFont="1"/>
    <xf numFmtId="0" fontId="27" fillId="2" borderId="0" xfId="0" applyFont="1" applyFill="1" applyAlignment="1">
      <alignment horizontal="center"/>
    </xf>
    <xf numFmtId="0" fontId="27" fillId="2" borderId="0" xfId="0" applyFont="1" applyFill="1"/>
    <xf numFmtId="43" fontId="26" fillId="2" borderId="0" xfId="1" applyFont="1" applyFill="1" applyBorder="1" applyAlignment="1">
      <alignment horizontal="right" vertical="center" wrapText="1"/>
    </xf>
    <xf numFmtId="43" fontId="28" fillId="0" borderId="12" xfId="0" applyNumberFormat="1" applyFont="1" applyBorder="1"/>
    <xf numFmtId="49" fontId="27" fillId="2" borderId="0" xfId="0" applyNumberFormat="1" applyFont="1" applyFill="1" applyAlignment="1">
      <alignment horizontal="center"/>
    </xf>
    <xf numFmtId="43" fontId="27" fillId="2" borderId="0" xfId="1" applyFont="1" applyFill="1"/>
    <xf numFmtId="43" fontId="26" fillId="2" borderId="0" xfId="1" applyFont="1" applyFill="1" applyBorder="1" applyAlignment="1">
      <alignment horizontal="right"/>
    </xf>
    <xf numFmtId="43" fontId="26" fillId="2" borderId="0" xfId="1" applyFont="1" applyFill="1" applyBorder="1"/>
    <xf numFmtId="49" fontId="3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43" fontId="5" fillId="0" borderId="1" xfId="5" applyFont="1" applyBorder="1" applyAlignment="1">
      <alignment horizontal="right"/>
    </xf>
    <xf numFmtId="43" fontId="44" fillId="0" borderId="1" xfId="5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43" fontId="2" fillId="0" borderId="1" xfId="5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12" fontId="2" fillId="2" borderId="1" xfId="5" applyNumberFormat="1" applyFont="1" applyFill="1" applyBorder="1" applyAlignment="1">
      <alignment horizontal="center"/>
    </xf>
    <xf numFmtId="43" fontId="2" fillId="2" borderId="1" xfId="5" applyFont="1" applyFill="1" applyBorder="1"/>
    <xf numFmtId="14" fontId="2" fillId="2" borderId="0" xfId="0" applyNumberFormat="1" applyFont="1" applyFill="1" applyAlignment="1">
      <alignment horizontal="center" wrapText="1"/>
    </xf>
    <xf numFmtId="12" fontId="44" fillId="2" borderId="0" xfId="1" applyNumberFormat="1" applyFont="1" applyFill="1" applyBorder="1" applyAlignment="1">
      <alignment horizontal="center" wrapText="1"/>
    </xf>
    <xf numFmtId="43" fontId="45" fillId="2" borderId="0" xfId="1" applyFont="1" applyFill="1" applyBorder="1" applyAlignment="1">
      <alignment horizontal="center" wrapText="1"/>
    </xf>
    <xf numFmtId="43" fontId="5" fillId="2" borderId="12" xfId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46" fillId="0" borderId="1" xfId="0" applyNumberFormat="1" applyFont="1" applyBorder="1" applyAlignment="1">
      <alignment horizontal="center"/>
    </xf>
    <xf numFmtId="165" fontId="43" fillId="0" borderId="1" xfId="0" applyNumberFormat="1" applyFont="1" applyBorder="1" applyAlignment="1">
      <alignment horizontal="center"/>
    </xf>
    <xf numFmtId="165" fontId="44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 wrapText="1"/>
    </xf>
    <xf numFmtId="43" fontId="2" fillId="2" borderId="1" xfId="2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44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 wrapText="1"/>
    </xf>
    <xf numFmtId="14" fontId="18" fillId="2" borderId="0" xfId="0" applyNumberFormat="1" applyFont="1" applyFill="1" applyAlignment="1">
      <alignment horizontal="right"/>
    </xf>
    <xf numFmtId="43" fontId="22" fillId="3" borderId="7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" fontId="28" fillId="0" borderId="12" xfId="0" applyNumberFormat="1" applyFont="1" applyBorder="1"/>
    <xf numFmtId="43" fontId="26" fillId="2" borderId="12" xfId="1" applyFont="1" applyFill="1" applyBorder="1"/>
    <xf numFmtId="4" fontId="26" fillId="7" borderId="12" xfId="0" applyNumberFormat="1" applyFont="1" applyFill="1" applyBorder="1"/>
    <xf numFmtId="0" fontId="26" fillId="2" borderId="6" xfId="0" applyFont="1" applyFill="1" applyBorder="1" applyAlignment="1">
      <alignment horizontal="center" vertical="center" wrapText="1"/>
    </xf>
    <xf numFmtId="49" fontId="26" fillId="2" borderId="17" xfId="0" applyNumberFormat="1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43" fontId="26" fillId="2" borderId="18" xfId="1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43" fontId="26" fillId="2" borderId="17" xfId="1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43" fontId="26" fillId="2" borderId="6" xfId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/>
    </xf>
    <xf numFmtId="0" fontId="26" fillId="2" borderId="17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7" borderId="18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43" fontId="26" fillId="0" borderId="18" xfId="1" applyFont="1" applyFill="1" applyBorder="1" applyAlignment="1">
      <alignment horizontal="center" vertical="center" wrapText="1"/>
    </xf>
    <xf numFmtId="0" fontId="47" fillId="0" borderId="0" xfId="0" applyFont="1"/>
    <xf numFmtId="0" fontId="19" fillId="0" borderId="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43" fontId="19" fillId="0" borderId="17" xfId="1" applyFont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 wrapText="1"/>
    </xf>
    <xf numFmtId="43" fontId="49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49" fontId="19" fillId="0" borderId="0" xfId="0" applyNumberFormat="1" applyFont="1"/>
    <xf numFmtId="0" fontId="18" fillId="2" borderId="3" xfId="0" applyFont="1" applyFill="1" applyBorder="1" applyAlignment="1">
      <alignment horizontal="right"/>
    </xf>
    <xf numFmtId="43" fontId="18" fillId="2" borderId="3" xfId="1" applyFont="1" applyFill="1" applyBorder="1" applyAlignment="1">
      <alignment horizontal="right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43" fontId="19" fillId="0" borderId="23" xfId="1" applyFont="1" applyBorder="1" applyAlignment="1">
      <alignment horizontal="center" vertical="center"/>
    </xf>
    <xf numFmtId="43" fontId="19" fillId="0" borderId="24" xfId="1" applyFont="1" applyBorder="1" applyAlignment="1">
      <alignment horizontal="center" vertical="center"/>
    </xf>
    <xf numFmtId="0" fontId="49" fillId="0" borderId="25" xfId="0" applyFont="1" applyBorder="1" applyAlignment="1">
      <alignment horizontal="center"/>
    </xf>
    <xf numFmtId="0" fontId="49" fillId="0" borderId="21" xfId="0" applyFont="1" applyBorder="1" applyAlignment="1">
      <alignment horizontal="left"/>
    </xf>
    <xf numFmtId="0" fontId="49" fillId="0" borderId="26" xfId="0" applyFont="1" applyBorder="1" applyAlignment="1">
      <alignment horizontal="center"/>
    </xf>
    <xf numFmtId="0" fontId="49" fillId="0" borderId="3" xfId="0" applyFont="1" applyBorder="1" applyAlignment="1">
      <alignment horizontal="left"/>
    </xf>
    <xf numFmtId="0" fontId="49" fillId="0" borderId="3" xfId="0" applyFont="1" applyBorder="1" applyAlignment="1">
      <alignment horizontal="center"/>
    </xf>
    <xf numFmtId="14" fontId="49" fillId="0" borderId="3" xfId="0" applyNumberFormat="1" applyFont="1" applyBorder="1" applyAlignment="1">
      <alignment horizontal="center"/>
    </xf>
    <xf numFmtId="43" fontId="49" fillId="2" borderId="1" xfId="5" applyFont="1" applyFill="1" applyBorder="1" applyAlignment="1">
      <alignment horizontal="center"/>
    </xf>
    <xf numFmtId="43" fontId="49" fillId="0" borderId="23" xfId="5" applyFont="1" applyBorder="1" applyAlignment="1">
      <alignment horizontal="center"/>
    </xf>
    <xf numFmtId="0" fontId="40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2" fillId="0" borderId="3" xfId="5" applyFont="1" applyFill="1" applyBorder="1" applyAlignment="1">
      <alignment horizontal="right"/>
    </xf>
    <xf numFmtId="43" fontId="43" fillId="0" borderId="1" xfId="5" applyFont="1" applyFill="1" applyBorder="1" applyAlignment="1">
      <alignment horizontal="center"/>
    </xf>
    <xf numFmtId="165" fontId="43" fillId="2" borderId="1" xfId="0" applyNumberFormat="1" applyFont="1" applyFill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3" fontId="2" fillId="0" borderId="1" xfId="5" applyFont="1" applyFill="1" applyBorder="1" applyAlignment="1"/>
    <xf numFmtId="166" fontId="2" fillId="0" borderId="1" xfId="5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12" fontId="8" fillId="2" borderId="3" xfId="5" applyNumberFormat="1" applyFont="1" applyFill="1" applyBorder="1" applyAlignment="1">
      <alignment horizontal="center" wrapText="1"/>
    </xf>
    <xf numFmtId="43" fontId="6" fillId="2" borderId="1" xfId="5" applyFont="1" applyFill="1" applyBorder="1" applyAlignment="1">
      <alignment horizontal="center" wrapText="1"/>
    </xf>
    <xf numFmtId="43" fontId="7" fillId="0" borderId="1" xfId="5" applyFont="1" applyFill="1" applyBorder="1" applyAlignment="1">
      <alignment horizontal="center"/>
    </xf>
    <xf numFmtId="43" fontId="7" fillId="0" borderId="2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43" fontId="7" fillId="0" borderId="2" xfId="5" applyFont="1" applyFill="1" applyBorder="1" applyAlignment="1">
      <alignment horizontal="center"/>
    </xf>
    <xf numFmtId="43" fontId="7" fillId="2" borderId="3" xfId="5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43" fontId="11" fillId="0" borderId="19" xfId="1" applyFont="1" applyBorder="1" applyAlignment="1">
      <alignment horizontal="center"/>
    </xf>
    <xf numFmtId="43" fontId="11" fillId="0" borderId="20" xfId="0" applyNumberFormat="1" applyFont="1" applyBorder="1" applyAlignment="1">
      <alignment horizontal="center"/>
    </xf>
    <xf numFmtId="14" fontId="2" fillId="0" borderId="1" xfId="5" applyNumberFormat="1" applyFont="1" applyFill="1" applyBorder="1" applyAlignment="1">
      <alignment horizontal="center"/>
    </xf>
    <xf numFmtId="168" fontId="2" fillId="0" borderId="1" xfId="5" applyNumberFormat="1" applyFont="1" applyFill="1" applyBorder="1" applyAlignment="1">
      <alignment horizontal="center"/>
    </xf>
    <xf numFmtId="166" fontId="43" fillId="0" borderId="1" xfId="0" applyNumberFormat="1" applyFont="1" applyBorder="1" applyAlignment="1">
      <alignment horizontal="center"/>
    </xf>
    <xf numFmtId="1" fontId="43" fillId="0" borderId="1" xfId="0" applyNumberFormat="1" applyFont="1" applyBorder="1" applyAlignment="1">
      <alignment horizontal="center"/>
    </xf>
    <xf numFmtId="1" fontId="2" fillId="0" borderId="1" xfId="5" applyNumberFormat="1" applyFont="1" applyFill="1" applyBorder="1" applyAlignment="1">
      <alignment horizontal="center" wrapText="1"/>
    </xf>
    <xf numFmtId="43" fontId="2" fillId="0" borderId="1" xfId="5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0" fontId="43" fillId="2" borderId="1" xfId="0" applyFont="1" applyFill="1" applyBorder="1" applyAlignment="1">
      <alignment horizontal="center"/>
    </xf>
    <xf numFmtId="43" fontId="2" fillId="2" borderId="1" xfId="5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/>
    </xf>
    <xf numFmtId="0" fontId="44" fillId="2" borderId="1" xfId="0" applyFont="1" applyFill="1" applyBorder="1" applyAlignment="1">
      <alignment horizontal="center" wrapText="1"/>
    </xf>
    <xf numFmtId="2" fontId="2" fillId="0" borderId="1" xfId="5" applyNumberFormat="1" applyFont="1" applyFill="1" applyBorder="1" applyAlignment="1">
      <alignment horizontal="center"/>
    </xf>
    <xf numFmtId="43" fontId="2" fillId="0" borderId="1" xfId="5" applyFont="1" applyFill="1" applyBorder="1"/>
    <xf numFmtId="0" fontId="7" fillId="0" borderId="1" xfId="0" applyFont="1" applyBorder="1" applyAlignment="1">
      <alignment horizontal="center"/>
    </xf>
    <xf numFmtId="43" fontId="7" fillId="0" borderId="1" xfId="5" applyFont="1" applyBorder="1" applyAlignment="1">
      <alignment horizontal="center"/>
    </xf>
    <xf numFmtId="0" fontId="19" fillId="0" borderId="0" xfId="0" applyFont="1"/>
    <xf numFmtId="43" fontId="15" fillId="2" borderId="31" xfId="1" applyFont="1" applyFill="1" applyBorder="1" applyAlignment="1">
      <alignment horizontal="center"/>
    </xf>
    <xf numFmtId="43" fontId="17" fillId="2" borderId="32" xfId="1" applyFont="1" applyFill="1" applyBorder="1" applyAlignment="1">
      <alignment horizontal="center" vertical="center" wrapText="1"/>
    </xf>
    <xf numFmtId="43" fontId="7" fillId="0" borderId="1" xfId="5" applyFont="1" applyFill="1" applyBorder="1"/>
    <xf numFmtId="14" fontId="51" fillId="0" borderId="1" xfId="0" applyNumberFormat="1" applyFont="1" applyBorder="1" applyAlignment="1">
      <alignment horizontal="center"/>
    </xf>
    <xf numFmtId="43" fontId="7" fillId="0" borderId="3" xfId="5" applyFont="1" applyFill="1" applyBorder="1"/>
    <xf numFmtId="14" fontId="51" fillId="0" borderId="3" xfId="0" applyNumberFormat="1" applyFont="1" applyBorder="1" applyAlignment="1">
      <alignment horizontal="center"/>
    </xf>
    <xf numFmtId="0" fontId="19" fillId="2" borderId="7" xfId="0" applyFont="1" applyFill="1" applyBorder="1" applyAlignment="1">
      <alignment horizontal="center" wrapText="1"/>
    </xf>
    <xf numFmtId="43" fontId="19" fillId="0" borderId="19" xfId="1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5" fillId="2" borderId="33" xfId="0" applyFont="1" applyFill="1" applyBorder="1" applyAlignment="1">
      <alignment horizontal="center" wrapText="1"/>
    </xf>
    <xf numFmtId="43" fontId="2" fillId="0" borderId="1" xfId="5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/>
    </xf>
    <xf numFmtId="43" fontId="7" fillId="2" borderId="1" xfId="5" applyFont="1" applyFill="1" applyBorder="1" applyAlignment="1">
      <alignment horizontal="center"/>
    </xf>
    <xf numFmtId="43" fontId="17" fillId="2" borderId="11" xfId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2" borderId="1" xfId="0" applyFont="1" applyFill="1" applyBorder="1"/>
    <xf numFmtId="14" fontId="44" fillId="2" borderId="1" xfId="5" applyNumberFormat="1" applyFont="1" applyFill="1" applyBorder="1" applyAlignment="1">
      <alignment horizontal="center" wrapText="1"/>
    </xf>
    <xf numFmtId="12" fontId="44" fillId="2" borderId="1" xfId="5" applyNumberFormat="1" applyFont="1" applyFill="1" applyBorder="1" applyAlignment="1">
      <alignment horizontal="center" wrapText="1"/>
    </xf>
    <xf numFmtId="43" fontId="44" fillId="2" borderId="1" xfId="5" applyFont="1" applyFill="1" applyBorder="1" applyAlignment="1">
      <alignment horizontal="center" wrapText="1"/>
    </xf>
    <xf numFmtId="43" fontId="44" fillId="2" borderId="5" xfId="5" applyFont="1" applyFill="1" applyBorder="1" applyAlignment="1">
      <alignment horizontal="center" wrapText="1"/>
    </xf>
    <xf numFmtId="0" fontId="7" fillId="0" borderId="2" xfId="0" applyFont="1" applyBorder="1" applyAlignment="1">
      <alignment horizontal="right"/>
    </xf>
    <xf numFmtId="43" fontId="7" fillId="0" borderId="23" xfId="5" applyFont="1" applyBorder="1" applyAlignment="1">
      <alignment horizontal="center"/>
    </xf>
    <xf numFmtId="2" fontId="7" fillId="0" borderId="13" xfId="0" applyNumberFormat="1" applyFont="1" applyBorder="1" applyAlignment="1">
      <alignment horizontal="right"/>
    </xf>
    <xf numFmtId="2" fontId="7" fillId="0" borderId="23" xfId="0" applyNumberFormat="1" applyFont="1" applyBorder="1" applyAlignment="1">
      <alignment horizontal="right"/>
    </xf>
    <xf numFmtId="43" fontId="7" fillId="0" borderId="23" xfId="0" applyNumberFormat="1" applyFont="1" applyBorder="1" applyAlignment="1">
      <alignment horizontal="center"/>
    </xf>
    <xf numFmtId="43" fontId="2" fillId="2" borderId="1" xfId="5" applyFont="1" applyFill="1" applyBorder="1" applyAlignment="1">
      <alignment horizontal="right"/>
    </xf>
    <xf numFmtId="43" fontId="2" fillId="2" borderId="3" xfId="2" applyFont="1" applyFill="1" applyBorder="1" applyAlignment="1">
      <alignment horizontal="center" wrapText="1"/>
    </xf>
    <xf numFmtId="14" fontId="2" fillId="0" borderId="4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52" fillId="0" borderId="0" xfId="0" applyFont="1"/>
    <xf numFmtId="0" fontId="53" fillId="4" borderId="1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21" fillId="4" borderId="9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49" fontId="18" fillId="0" borderId="0" xfId="0" applyNumberFormat="1" applyFont="1" applyAlignment="1">
      <alignment horizontal="center"/>
    </xf>
    <xf numFmtId="0" fontId="11" fillId="0" borderId="29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0" fontId="18" fillId="2" borderId="0" xfId="0" applyFont="1" applyFill="1" applyAlignment="1">
      <alignment horizontal="center"/>
    </xf>
    <xf numFmtId="14" fontId="17" fillId="2" borderId="16" xfId="0" applyNumberFormat="1" applyFont="1" applyFill="1" applyBorder="1" applyAlignment="1">
      <alignment horizontal="right"/>
    </xf>
    <xf numFmtId="14" fontId="18" fillId="2" borderId="0" xfId="0" applyNumberFormat="1" applyFont="1" applyFill="1" applyAlignment="1">
      <alignment horizontal="right"/>
    </xf>
    <xf numFmtId="14" fontId="17" fillId="2" borderId="0" xfId="0" applyNumberFormat="1" applyFont="1" applyFill="1" applyAlignment="1">
      <alignment horizontal="right"/>
    </xf>
    <xf numFmtId="0" fontId="19" fillId="0" borderId="0" xfId="0" applyFont="1" applyAlignment="1">
      <alignment horizontal="center"/>
    </xf>
    <xf numFmtId="0" fontId="18" fillId="2" borderId="15" xfId="0" applyFont="1" applyFill="1" applyBorder="1" applyAlignment="1">
      <alignment horizontal="center"/>
    </xf>
    <xf numFmtId="39" fontId="49" fillId="0" borderId="2" xfId="5" applyNumberFormat="1" applyFont="1" applyBorder="1" applyAlignment="1">
      <alignment horizontal="right"/>
    </xf>
    <xf numFmtId="39" fontId="49" fillId="0" borderId="3" xfId="5" applyNumberFormat="1" applyFont="1" applyBorder="1" applyAlignment="1">
      <alignment horizontal="right"/>
    </xf>
    <xf numFmtId="39" fontId="49" fillId="0" borderId="27" xfId="5" applyNumberFormat="1" applyFont="1" applyBorder="1" applyAlignment="1">
      <alignment horizontal="right" vertical="top"/>
    </xf>
    <xf numFmtId="39" fontId="49" fillId="0" borderId="28" xfId="5" applyNumberFormat="1" applyFont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14" fontId="5" fillId="0" borderId="4" xfId="0" applyNumberFormat="1" applyFont="1" applyBorder="1" applyAlignment="1">
      <alignment horizontal="right"/>
    </xf>
    <xf numFmtId="14" fontId="5" fillId="0" borderId="14" xfId="0" applyNumberFormat="1" applyFont="1" applyBorder="1" applyAlignment="1">
      <alignment horizontal="right"/>
    </xf>
    <xf numFmtId="14" fontId="5" fillId="0" borderId="5" xfId="0" applyNumberFormat="1" applyFont="1" applyBorder="1" applyAlignment="1">
      <alignment horizontal="right"/>
    </xf>
    <xf numFmtId="0" fontId="42" fillId="2" borderId="16" xfId="0" applyFont="1" applyFill="1" applyBorder="1" applyAlignment="1">
      <alignment horizontal="right"/>
    </xf>
    <xf numFmtId="0" fontId="26" fillId="2" borderId="15" xfId="0" applyFont="1" applyFill="1" applyBorder="1" applyAlignment="1">
      <alignment horizontal="center"/>
    </xf>
    <xf numFmtId="43" fontId="26" fillId="2" borderId="16" xfId="1" applyFont="1" applyFill="1" applyBorder="1" applyAlignment="1">
      <alignment horizontal="right"/>
    </xf>
    <xf numFmtId="0" fontId="48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8" fillId="2" borderId="15" xfId="1" applyFont="1" applyFill="1" applyBorder="1" applyAlignment="1">
      <alignment horizontal="center"/>
    </xf>
    <xf numFmtId="0" fontId="43" fillId="2" borderId="13" xfId="0" applyFont="1" applyFill="1" applyBorder="1" applyAlignment="1">
      <alignment horizontal="center" vertical="center"/>
    </xf>
    <xf numFmtId="0" fontId="43" fillId="2" borderId="21" xfId="0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/>
    </xf>
    <xf numFmtId="0" fontId="28" fillId="4" borderId="8" xfId="0" applyFont="1" applyFill="1" applyBorder="1" applyAlignment="1">
      <alignment horizontal="center"/>
    </xf>
    <xf numFmtId="43" fontId="28" fillId="4" borderId="8" xfId="0" applyNumberFormat="1" applyFont="1" applyFill="1" applyBorder="1" applyAlignment="1">
      <alignment horizontal="left"/>
    </xf>
    <xf numFmtId="43" fontId="28" fillId="4" borderId="7" xfId="0" applyNumberFormat="1" applyFont="1" applyFill="1" applyBorder="1" applyAlignment="1">
      <alignment horizontal="left"/>
    </xf>
    <xf numFmtId="0" fontId="5" fillId="2" borderId="16" xfId="0" applyFont="1" applyFill="1" applyBorder="1" applyAlignment="1">
      <alignment horizontal="right"/>
    </xf>
    <xf numFmtId="43" fontId="23" fillId="2" borderId="0" xfId="1" applyFont="1" applyFill="1" applyAlignment="1">
      <alignment horizontal="center" vertical="center"/>
    </xf>
    <xf numFmtId="43" fontId="8" fillId="2" borderId="13" xfId="5" applyFont="1" applyFill="1" applyBorder="1" applyAlignment="1">
      <alignment horizontal="center" vertical="center" wrapText="1"/>
    </xf>
    <xf numFmtId="43" fontId="8" fillId="2" borderId="21" xfId="5" applyFont="1" applyFill="1" applyBorder="1" applyAlignment="1">
      <alignment horizontal="center" vertical="center" wrapText="1"/>
    </xf>
    <xf numFmtId="43" fontId="8" fillId="2" borderId="3" xfId="5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49" fontId="10" fillId="2" borderId="0" xfId="1" applyNumberFormat="1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43" fontId="28" fillId="2" borderId="0" xfId="1" applyFont="1" applyFill="1" applyBorder="1" applyAlignment="1">
      <alignment horizontal="center"/>
    </xf>
    <xf numFmtId="49" fontId="26" fillId="2" borderId="0" xfId="0" applyNumberFormat="1" applyFont="1" applyFill="1" applyAlignment="1">
      <alignment horizontal="center"/>
    </xf>
    <xf numFmtId="14" fontId="9" fillId="2" borderId="4" xfId="1" applyNumberFormat="1" applyFont="1" applyFill="1" applyBorder="1" applyAlignment="1">
      <alignment horizontal="right" wrapText="1"/>
    </xf>
    <xf numFmtId="14" fontId="9" fillId="2" borderId="14" xfId="1" applyNumberFormat="1" applyFont="1" applyFill="1" applyBorder="1" applyAlignment="1">
      <alignment horizontal="right" wrapText="1"/>
    </xf>
    <xf numFmtId="14" fontId="9" fillId="2" borderId="5" xfId="1" applyNumberFormat="1" applyFont="1" applyFill="1" applyBorder="1" applyAlignment="1">
      <alignment horizontal="right" wrapText="1"/>
    </xf>
    <xf numFmtId="0" fontId="22" fillId="3" borderId="9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14" fontId="18" fillId="2" borderId="0" xfId="0" applyNumberFormat="1" applyFont="1" applyFill="1" applyAlignment="1">
      <alignment horizontal="center"/>
    </xf>
    <xf numFmtId="14" fontId="18" fillId="2" borderId="15" xfId="0" applyNumberFormat="1" applyFont="1" applyFill="1" applyBorder="1" applyAlignment="1">
      <alignment horizontal="center"/>
    </xf>
    <xf numFmtId="0" fontId="53" fillId="0" borderId="34" xfId="0" applyFont="1" applyBorder="1" applyAlignment="1">
      <alignment horizontal="center" wrapText="1"/>
    </xf>
    <xf numFmtId="0" fontId="53" fillId="0" borderId="16" xfId="0" applyFont="1" applyBorder="1" applyAlignment="1">
      <alignment horizontal="center"/>
    </xf>
    <xf numFmtId="0" fontId="53" fillId="0" borderId="35" xfId="0" applyFont="1" applyBorder="1" applyAlignment="1">
      <alignment horizontal="center"/>
    </xf>
    <xf numFmtId="0" fontId="53" fillId="0" borderId="36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3" fillId="0" borderId="37" xfId="0" applyFont="1" applyBorder="1" applyAlignment="1">
      <alignment horizontal="center"/>
    </xf>
    <xf numFmtId="0" fontId="53" fillId="0" borderId="38" xfId="0" applyFont="1" applyBorder="1" applyAlignment="1">
      <alignment horizontal="center"/>
    </xf>
    <xf numFmtId="0" fontId="53" fillId="0" borderId="10" xfId="0" applyFont="1" applyBorder="1" applyAlignment="1">
      <alignment horizontal="center"/>
    </xf>
    <xf numFmtId="0" fontId="53" fillId="0" borderId="39" xfId="0" applyFont="1" applyBorder="1" applyAlignment="1">
      <alignment horizontal="center"/>
    </xf>
    <xf numFmtId="0" fontId="53" fillId="0" borderId="34" xfId="0" applyFont="1" applyBorder="1" applyAlignment="1">
      <alignment horizontal="center" vertical="top"/>
    </xf>
    <xf numFmtId="0" fontId="53" fillId="0" borderId="35" xfId="0" applyFont="1" applyBorder="1" applyAlignment="1">
      <alignment horizontal="center" vertical="top"/>
    </xf>
    <xf numFmtId="0" fontId="53" fillId="0" borderId="36" xfId="0" applyFont="1" applyBorder="1" applyAlignment="1">
      <alignment horizontal="center" vertical="top"/>
    </xf>
    <xf numFmtId="0" fontId="53" fillId="0" borderId="37" xfId="0" applyFont="1" applyBorder="1" applyAlignment="1">
      <alignment horizontal="center" vertical="top"/>
    </xf>
    <xf numFmtId="0" fontId="53" fillId="0" borderId="38" xfId="0" applyFont="1" applyBorder="1" applyAlignment="1">
      <alignment horizontal="center" vertical="top"/>
    </xf>
    <xf numFmtId="0" fontId="53" fillId="0" borderId="39" xfId="0" applyFont="1" applyBorder="1" applyAlignment="1">
      <alignment horizontal="center" vertical="top"/>
    </xf>
    <xf numFmtId="0" fontId="54" fillId="0" borderId="0" xfId="0" applyFont="1"/>
    <xf numFmtId="169" fontId="47" fillId="0" borderId="0" xfId="0" applyNumberFormat="1" applyFont="1"/>
    <xf numFmtId="0" fontId="47" fillId="0" borderId="0" xfId="0" applyFont="1" applyAlignment="1">
      <alignment horizontal="center" readingOrder="1"/>
    </xf>
    <xf numFmtId="0" fontId="47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5" fillId="0" borderId="0" xfId="0" applyFont="1"/>
    <xf numFmtId="169" fontId="55" fillId="0" borderId="0" xfId="0" applyNumberFormat="1" applyFont="1"/>
    <xf numFmtId="0" fontId="47" fillId="0" borderId="40" xfId="0" applyFont="1" applyBorder="1" applyAlignment="1">
      <alignment vertical="center" wrapText="1"/>
    </xf>
    <xf numFmtId="43" fontId="47" fillId="0" borderId="0" xfId="0" applyNumberFormat="1" applyFont="1"/>
    <xf numFmtId="43" fontId="47" fillId="0" borderId="0" xfId="0" applyNumberFormat="1" applyFont="1" applyAlignment="1">
      <alignment horizontal="center" readingOrder="1"/>
    </xf>
    <xf numFmtId="0" fontId="56" fillId="0" borderId="40" xfId="0" applyFont="1" applyBorder="1" applyAlignment="1">
      <alignment wrapText="1"/>
    </xf>
    <xf numFmtId="169" fontId="54" fillId="0" borderId="0" xfId="0" applyNumberFormat="1" applyFont="1"/>
    <xf numFmtId="43" fontId="47" fillId="0" borderId="0" xfId="1" applyFont="1"/>
    <xf numFmtId="169" fontId="0" fillId="0" borderId="0" xfId="0" applyNumberFormat="1"/>
    <xf numFmtId="169" fontId="57" fillId="8" borderId="0" xfId="1" applyNumberFormat="1" applyFont="1" applyFill="1" applyBorder="1" applyAlignment="1">
      <alignment horizontal="center" readingOrder="1"/>
    </xf>
    <xf numFmtId="169" fontId="57" fillId="8" borderId="41" xfId="1" applyNumberFormat="1" applyFont="1" applyFill="1" applyBorder="1" applyAlignment="1">
      <alignment horizontal="center" readingOrder="1"/>
    </xf>
    <xf numFmtId="0" fontId="49" fillId="8" borderId="41" xfId="0" applyFont="1" applyFill="1" applyBorder="1" applyAlignment="1">
      <alignment vertical="center" wrapText="1"/>
    </xf>
    <xf numFmtId="169" fontId="47" fillId="0" borderId="0" xfId="1" applyNumberFormat="1" applyFont="1"/>
    <xf numFmtId="169" fontId="56" fillId="0" borderId="0" xfId="1" applyNumberFormat="1" applyFont="1" applyBorder="1"/>
    <xf numFmtId="169" fontId="47" fillId="0" borderId="0" xfId="1" applyNumberFormat="1" applyFont="1" applyAlignment="1">
      <alignment horizontal="center" readingOrder="1"/>
    </xf>
    <xf numFmtId="0" fontId="47" fillId="0" borderId="0" xfId="0" applyFont="1" applyAlignment="1">
      <alignment horizontal="left" wrapText="1"/>
    </xf>
    <xf numFmtId="169" fontId="56" fillId="0" borderId="0" xfId="1" applyNumberFormat="1" applyFont="1" applyAlignment="1">
      <alignment horizontal="center" readingOrder="1"/>
    </xf>
    <xf numFmtId="0" fontId="56" fillId="0" borderId="0" xfId="0" applyFont="1" applyAlignment="1">
      <alignment horizontal="left" wrapText="1"/>
    </xf>
    <xf numFmtId="169" fontId="47" fillId="0" borderId="0" xfId="1" applyNumberFormat="1" applyFont="1" applyBorder="1"/>
    <xf numFmtId="169" fontId="47" fillId="0" borderId="0" xfId="1" applyNumberFormat="1" applyFont="1" applyBorder="1" applyAlignment="1">
      <alignment horizontal="center" readingOrder="1"/>
    </xf>
    <xf numFmtId="169" fontId="56" fillId="0" borderId="0" xfId="1" applyNumberFormat="1" applyFont="1" applyBorder="1" applyAlignment="1">
      <alignment horizontal="center" readingOrder="1"/>
    </xf>
    <xf numFmtId="169" fontId="47" fillId="0" borderId="0" xfId="0" applyNumberFormat="1" applyFont="1" applyAlignment="1">
      <alignment horizontal="center" readingOrder="1"/>
    </xf>
    <xf numFmtId="0" fontId="56" fillId="0" borderId="42" xfId="0" applyFont="1" applyBorder="1" applyAlignment="1">
      <alignment horizontal="left" wrapText="1"/>
    </xf>
    <xf numFmtId="169" fontId="47" fillId="0" borderId="0" xfId="1" applyNumberFormat="1" applyFont="1" applyFill="1" applyBorder="1" applyAlignment="1">
      <alignment horizontal="left" vertical="center" wrapText="1"/>
    </xf>
    <xf numFmtId="169" fontId="47" fillId="0" borderId="0" xfId="1" applyNumberFormat="1" applyFont="1" applyBorder="1" applyAlignment="1">
      <alignment horizontal="left" vertical="center"/>
    </xf>
    <xf numFmtId="169" fontId="47" fillId="0" borderId="0" xfId="1" applyNumberFormat="1" applyFont="1" applyFill="1" applyBorder="1"/>
    <xf numFmtId="169" fontId="56" fillId="0" borderId="0" xfId="0" applyNumberFormat="1" applyFont="1"/>
    <xf numFmtId="169" fontId="56" fillId="0" borderId="0" xfId="0" applyNumberFormat="1" applyFont="1" applyAlignment="1">
      <alignment horizontal="center" readingOrder="1"/>
    </xf>
    <xf numFmtId="169" fontId="47" fillId="0" borderId="0" xfId="1" applyNumberFormat="1" applyFont="1" applyBorder="1" applyAlignment="1">
      <alignment horizontal="center" vertical="center"/>
    </xf>
    <xf numFmtId="43" fontId="47" fillId="0" borderId="0" xfId="1" applyFont="1" applyBorder="1"/>
    <xf numFmtId="43" fontId="56" fillId="0" borderId="0" xfId="1" applyFont="1" applyBorder="1"/>
    <xf numFmtId="170" fontId="53" fillId="0" borderId="0" xfId="0" applyNumberFormat="1" applyFont="1"/>
    <xf numFmtId="170" fontId="56" fillId="0" borderId="0" xfId="0" applyNumberFormat="1" applyFont="1"/>
    <xf numFmtId="170" fontId="56" fillId="0" borderId="0" xfId="0" applyNumberFormat="1" applyFont="1" applyAlignment="1">
      <alignment horizontal="center" readingOrder="1"/>
    </xf>
    <xf numFmtId="0" fontId="58" fillId="9" borderId="0" xfId="0" applyFont="1" applyFill="1" applyAlignment="1">
      <alignment horizontal="center"/>
    </xf>
    <xf numFmtId="0" fontId="58" fillId="9" borderId="43" xfId="0" applyFont="1" applyFill="1" applyBorder="1" applyAlignment="1">
      <alignment horizontal="center"/>
    </xf>
    <xf numFmtId="0" fontId="57" fillId="9" borderId="44" xfId="0" applyFont="1" applyFill="1" applyBorder="1" applyAlignment="1">
      <alignment horizontal="center"/>
    </xf>
    <xf numFmtId="0" fontId="57" fillId="9" borderId="43" xfId="0" applyFont="1" applyFill="1" applyBorder="1" applyAlignment="1">
      <alignment horizontal="center"/>
    </xf>
    <xf numFmtId="169" fontId="57" fillId="9" borderId="44" xfId="0" applyNumberFormat="1" applyFont="1" applyFill="1" applyBorder="1" applyAlignment="1">
      <alignment horizontal="center"/>
    </xf>
    <xf numFmtId="43" fontId="57" fillId="10" borderId="45" xfId="1" applyFont="1" applyFill="1" applyBorder="1" applyAlignment="1">
      <alignment horizontal="center" vertical="center" wrapText="1"/>
    </xf>
    <xf numFmtId="43" fontId="57" fillId="10" borderId="45" xfId="1" applyFont="1" applyFill="1" applyBorder="1" applyAlignment="1">
      <alignment horizontal="center" vertical="center" wrapText="1" readingOrder="1"/>
    </xf>
    <xf numFmtId="0" fontId="57" fillId="10" borderId="46" xfId="0" applyFont="1" applyFill="1" applyBorder="1" applyAlignment="1">
      <alignment horizontal="center" vertical="center" wrapText="1"/>
    </xf>
    <xf numFmtId="0" fontId="58" fillId="9" borderId="0" xfId="0" applyFont="1" applyFill="1" applyAlignment="1">
      <alignment horizontal="center" vertical="center"/>
    </xf>
    <xf numFmtId="0" fontId="58" fillId="9" borderId="47" xfId="0" applyFont="1" applyFill="1" applyBorder="1" applyAlignment="1">
      <alignment horizontal="center" vertical="center"/>
    </xf>
    <xf numFmtId="0" fontId="58" fillId="9" borderId="48" xfId="0" applyFont="1" applyFill="1" applyBorder="1" applyAlignment="1">
      <alignment horizontal="center" vertical="center"/>
    </xf>
    <xf numFmtId="0" fontId="58" fillId="9" borderId="49" xfId="0" applyFont="1" applyFill="1" applyBorder="1" applyAlignment="1">
      <alignment horizontal="center" vertical="center"/>
    </xf>
    <xf numFmtId="43" fontId="57" fillId="10" borderId="46" xfId="1" applyFont="1" applyFill="1" applyBorder="1" applyAlignment="1">
      <alignment horizontal="center" vertical="center" wrapText="1"/>
    </xf>
    <xf numFmtId="43" fontId="57" fillId="10" borderId="46" xfId="1" applyFont="1" applyFill="1" applyBorder="1" applyAlignment="1">
      <alignment horizontal="center" vertical="center" wrapText="1" readingOrder="1"/>
    </xf>
    <xf numFmtId="0" fontId="59" fillId="0" borderId="0" xfId="0" applyFont="1" applyAlignment="1">
      <alignment horizontal="center" vertical="top" wrapText="1" readingOrder="1"/>
    </xf>
    <xf numFmtId="0" fontId="59" fillId="0" borderId="0" xfId="0" applyFont="1" applyAlignment="1">
      <alignment horizontal="center" vertical="top" wrapText="1" readingOrder="1"/>
    </xf>
    <xf numFmtId="0" fontId="59" fillId="0" borderId="50" xfId="0" applyFont="1" applyBorder="1" applyAlignment="1">
      <alignment horizontal="center" vertical="top" wrapText="1" readingOrder="1"/>
    </xf>
    <xf numFmtId="0" fontId="54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4" fillId="0" borderId="50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 wrapText="1" readingOrder="1"/>
    </xf>
    <xf numFmtId="0" fontId="59" fillId="0" borderId="0" xfId="0" applyFont="1" applyAlignment="1">
      <alignment horizontal="center" vertical="center" wrapText="1" readingOrder="1"/>
    </xf>
    <xf numFmtId="0" fontId="59" fillId="0" borderId="50" xfId="0" applyFont="1" applyBorder="1" applyAlignment="1">
      <alignment horizontal="center" vertical="center" wrapText="1" readingOrder="1"/>
    </xf>
  </cellXfs>
  <cellStyles count="43">
    <cellStyle name="Comma 2" xfId="15" xr:uid="{00000000-0005-0000-0000-000000000000}"/>
    <cellStyle name="Millares" xfId="1" builtinId="3"/>
    <cellStyle name="Millares 2" xfId="2" xr:uid="{00000000-0005-0000-0000-000002000000}"/>
    <cellStyle name="Millares 3" xfId="5" xr:uid="{00000000-0005-0000-0000-000003000000}"/>
    <cellStyle name="Millares 4" xfId="4" xr:uid="{00000000-0005-0000-0000-000004000000}"/>
    <cellStyle name="Moneda 2" xfId="7" xr:uid="{00000000-0005-0000-0000-000005000000}"/>
    <cellStyle name="Moneda 3" xfId="6" xr:uid="{00000000-0005-0000-0000-000006000000}"/>
    <cellStyle name="Normal" xfId="0" builtinId="0"/>
    <cellStyle name="Normal 10" xfId="3" xr:uid="{00000000-0005-0000-0000-000008000000}"/>
    <cellStyle name="Normal 2" xfId="8" xr:uid="{00000000-0005-0000-0000-000009000000}"/>
    <cellStyle name="Normal 3" xfId="9" xr:uid="{00000000-0005-0000-0000-00000A000000}"/>
    <cellStyle name="Normal 3 2" xfId="10" xr:uid="{00000000-0005-0000-0000-00000B000000}"/>
    <cellStyle name="Normal 4" xfId="11" xr:uid="{00000000-0005-0000-0000-00000C000000}"/>
    <cellStyle name="Normal 5" xfId="12" xr:uid="{00000000-0005-0000-0000-00000D000000}"/>
    <cellStyle name="Normal 6" xfId="13" xr:uid="{00000000-0005-0000-0000-00000E000000}"/>
    <cellStyle name="Normal 7" xfId="14" xr:uid="{00000000-0005-0000-0000-00000F000000}"/>
    <cellStyle name="Normal 8" xfId="16" xr:uid="{00000000-0005-0000-0000-000010000000}"/>
    <cellStyle name="Normal 9" xfId="42" xr:uid="{00000000-0005-0000-0000-000011000000}"/>
    <cellStyle name="S0" xfId="17" xr:uid="{00000000-0005-0000-0000-000012000000}"/>
    <cellStyle name="S1" xfId="18" xr:uid="{00000000-0005-0000-0000-000013000000}"/>
    <cellStyle name="S10" xfId="19" xr:uid="{00000000-0005-0000-0000-000014000000}"/>
    <cellStyle name="S11" xfId="20" xr:uid="{00000000-0005-0000-0000-000015000000}"/>
    <cellStyle name="S12" xfId="21" xr:uid="{00000000-0005-0000-0000-000016000000}"/>
    <cellStyle name="S13" xfId="22" xr:uid="{00000000-0005-0000-0000-000017000000}"/>
    <cellStyle name="S14" xfId="23" xr:uid="{00000000-0005-0000-0000-000018000000}"/>
    <cellStyle name="S15" xfId="24" xr:uid="{00000000-0005-0000-0000-000019000000}"/>
    <cellStyle name="S16" xfId="25" xr:uid="{00000000-0005-0000-0000-00001A000000}"/>
    <cellStyle name="S17" xfId="26" xr:uid="{00000000-0005-0000-0000-00001B000000}"/>
    <cellStyle name="S18" xfId="27" xr:uid="{00000000-0005-0000-0000-00001C000000}"/>
    <cellStyle name="S19" xfId="28" xr:uid="{00000000-0005-0000-0000-00001D000000}"/>
    <cellStyle name="S2" xfId="29" xr:uid="{00000000-0005-0000-0000-00001E000000}"/>
    <cellStyle name="S20" xfId="30" xr:uid="{00000000-0005-0000-0000-00001F000000}"/>
    <cellStyle name="S21" xfId="31" xr:uid="{00000000-0005-0000-0000-000020000000}"/>
    <cellStyle name="S22" xfId="32" xr:uid="{00000000-0005-0000-0000-000021000000}"/>
    <cellStyle name="S23" xfId="33" xr:uid="{00000000-0005-0000-0000-000022000000}"/>
    <cellStyle name="S24" xfId="34" xr:uid="{00000000-0005-0000-0000-000023000000}"/>
    <cellStyle name="S3" xfId="35" xr:uid="{00000000-0005-0000-0000-000024000000}"/>
    <cellStyle name="S4" xfId="36" xr:uid="{00000000-0005-0000-0000-000025000000}"/>
    <cellStyle name="S5" xfId="37" xr:uid="{00000000-0005-0000-0000-000026000000}"/>
    <cellStyle name="S6" xfId="38" xr:uid="{00000000-0005-0000-0000-000027000000}"/>
    <cellStyle name="S7" xfId="39" xr:uid="{00000000-0005-0000-0000-000028000000}"/>
    <cellStyle name="S8" xfId="40" xr:uid="{00000000-0005-0000-0000-000029000000}"/>
    <cellStyle name="S9" xfId="41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273050</xdr:colOff>
      <xdr:row>1</xdr:row>
      <xdr:rowOff>44450</xdr:rowOff>
    </xdr:from>
    <xdr:to>
      <xdr:col>5</xdr:col>
      <xdr:colOff>923926</xdr:colOff>
      <xdr:row>10</xdr:row>
      <xdr:rowOff>82550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3050" y="234950"/>
          <a:ext cx="6445251" cy="1800225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DOLAR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NO.010-238720-6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30 de noviembre  2025 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USD/RD$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95251</xdr:colOff>
      <xdr:row>2</xdr:row>
      <xdr:rowOff>28575</xdr:rowOff>
    </xdr:from>
    <xdr:to>
      <xdr:col>1</xdr:col>
      <xdr:colOff>1314450</xdr:colOff>
      <xdr:row>7</xdr:row>
      <xdr:rowOff>142875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6" y="409575"/>
          <a:ext cx="1219199" cy="10668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63</xdr:row>
      <xdr:rowOff>190499</xdr:rowOff>
    </xdr:from>
    <xdr:to>
      <xdr:col>5</xdr:col>
      <xdr:colOff>1127126</xdr:colOff>
      <xdr:row>72</xdr:row>
      <xdr:rowOff>15874</xdr:rowOff>
    </xdr:to>
    <xdr:sp macro="" textlink="">
      <xdr:nvSpPr>
        <xdr:cNvPr id="4" name="1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" y="13874749"/>
          <a:ext cx="6921500" cy="1539875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           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  CUENTA NOMINA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NO.010-500126-0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Al 30 de noviembre  2025 </a:t>
          </a:r>
        </a:p>
        <a:p>
          <a:pPr algn="ctr"/>
          <a:r>
            <a:rPr lang="es-DO" sz="1100" b="1" i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RD$</a:t>
          </a:r>
          <a:r>
            <a:rPr kumimoji="0" lang="es-DO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RD$</a:t>
          </a:r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396875</xdr:colOff>
      <xdr:row>64</xdr:row>
      <xdr:rowOff>79375</xdr:rowOff>
    </xdr:from>
    <xdr:to>
      <xdr:col>2</xdr:col>
      <xdr:colOff>82549</xdr:colOff>
      <xdr:row>71</xdr:row>
      <xdr:rowOff>22225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5" y="13954125"/>
          <a:ext cx="1828799" cy="12763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394</xdr:row>
      <xdr:rowOff>1</xdr:rowOff>
    </xdr:from>
    <xdr:to>
      <xdr:col>5</xdr:col>
      <xdr:colOff>1000125</xdr:colOff>
      <xdr:row>402</xdr:row>
      <xdr:rowOff>31751</xdr:rowOff>
    </xdr:to>
    <xdr:sp macro="" textlink="">
      <xdr:nvSpPr>
        <xdr:cNvPr id="9" name="1 Rectángulo redondead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77875" y="85883751"/>
          <a:ext cx="7350125" cy="1555750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Operaciones 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 010-500107-4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30 de noviembre 2025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RD$</a:t>
          </a:r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317500</xdr:colOff>
      <xdr:row>394</xdr:row>
      <xdr:rowOff>174626</xdr:rowOff>
    </xdr:from>
    <xdr:to>
      <xdr:col>2</xdr:col>
      <xdr:colOff>781049</xdr:colOff>
      <xdr:row>401</xdr:row>
      <xdr:rowOff>117476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86058376"/>
          <a:ext cx="1828799" cy="12763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479</xdr:row>
      <xdr:rowOff>0</xdr:rowOff>
    </xdr:from>
    <xdr:to>
      <xdr:col>5</xdr:col>
      <xdr:colOff>873125</xdr:colOff>
      <xdr:row>487</xdr:row>
      <xdr:rowOff>171450</xdr:rowOff>
    </xdr:to>
    <xdr:sp macro="" textlink="">
      <xdr:nvSpPr>
        <xdr:cNvPr id="12" name="1 Rectángulo redondead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77875" y="102917625"/>
          <a:ext cx="7223125" cy="1695450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    CUENTA SUPERVISION DE OBRAS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NO.010-237347-7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Relacion Depositos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Al 30 de noviembre 2025 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USD/RD$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841375</xdr:colOff>
      <xdr:row>480</xdr:row>
      <xdr:rowOff>63500</xdr:rowOff>
    </xdr:from>
    <xdr:ext cx="1657349" cy="1219200"/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103171625"/>
          <a:ext cx="1657349" cy="12192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521</xdr:row>
      <xdr:rowOff>0</xdr:rowOff>
    </xdr:from>
    <xdr:to>
      <xdr:col>5</xdr:col>
      <xdr:colOff>546101</xdr:colOff>
      <xdr:row>529</xdr:row>
      <xdr:rowOff>171450</xdr:rowOff>
    </xdr:to>
    <xdr:sp macro="" textlink="">
      <xdr:nvSpPr>
        <xdr:cNvPr id="16" name="1 Rectángulo redondead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777875" y="112014000"/>
          <a:ext cx="6896101" cy="1695450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    CUENTA COLECTORA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NO. 9604191585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Relación Depositos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Al 30 de noviembre  2025 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746125</xdr:colOff>
      <xdr:row>522</xdr:row>
      <xdr:rowOff>15875</xdr:rowOff>
    </xdr:from>
    <xdr:ext cx="1657349" cy="1219200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112220375"/>
          <a:ext cx="1657349" cy="1219200"/>
        </a:xfrm>
        <a:prstGeom prst="rect">
          <a:avLst/>
        </a:prstGeom>
      </xdr:spPr>
    </xdr:pic>
    <xdr:clientData/>
  </xdr:oneCellAnchor>
  <xdr:twoCellAnchor editAs="oneCell">
    <xdr:from>
      <xdr:col>1</xdr:col>
      <xdr:colOff>0</xdr:colOff>
      <xdr:row>566</xdr:row>
      <xdr:rowOff>0</xdr:rowOff>
    </xdr:from>
    <xdr:to>
      <xdr:col>1</xdr:col>
      <xdr:colOff>304800</xdr:colOff>
      <xdr:row>567</xdr:row>
      <xdr:rowOff>114300</xdr:rowOff>
    </xdr:to>
    <xdr:sp macro="" textlink="">
      <xdr:nvSpPr>
        <xdr:cNvPr id="2050" name="AutoShape 2" descr="data:image/png;charset=utf-8;base64,iVBORw0KGgoAAAANSUhEUgAAA88AAACyCAYAAAB83/1BAAAAAXNSR0IArs4c6QAAAARnQU1BAACxjwv8YQUAAAAJcEhZcwAADsMAAA7DAcdvqGQAACRqSURBVHhe7d1LkJ1nfefxXrDwIotxVRZZZGcWs8iChRdZUKVUJFmWJSE7mRov4sWkZqjBDFVGMroTUBVUKjZDqElqgqiZDHYGj4gxNZBgD4SpSHGrLw6FEEVwwLGJoEzi2JKjm1sSsqZHP+X9m5//fp73ec/pi/ry/VQ9uPVenvtp/v/znu6eWEqbdk++d9OuyQ9t3DV5+J69U0/cd2j2+I3y/I4D069t2n1inkKhUCgUCoVCoVAolFGK8smdh2Z+uPPg7KTyTOWbyjuVf274+LF3denoynajo7dt3PXs3Vv3TD22be/UmfsPP3fud7/wg/Off+b0tWdmX5k/8b0z88+fvjD/ytkr8wAAAAAAjEr5pPLKme+fnVeeqXzzkf/1w3MPfPJbr2/dO31B+eiv7372XuWnXaq6cmx+eOpXbmT/T23ZM3Xl/Z86+foT3/zJtZ++drkbGgAAAAAAS0956FPHX77+gU9/50YiPTW3Y//01zY/dOI9Xep662zYO/vLeky+ff/M3JeOv3zt3KWfdV0GAAAAAODWUX6qRHrngZk3tu2ffvKuXdPv7lLZ5bPhoWP/auueqc8okz/y1R9dvjh3reseAAAAAAArx9yVN+f/+OnTl+/ZO315y56pP9rwkWO/1KW2S2vjhyc33Uicz3/i8b89/+q5q113AAAAAABYuc5euDr/6BdfuHT3nqk39DPRXYq7NDZ9+MQHduyfufjtH/5z1zwAAAAAAKuHftnY+w7MXLrr4RMf61LdxaNf971139R//61PfOsCvwgMAAAAALCa6VPUv/173z5/I8/900X7rdz6+eYdB2am9h35m/P6rDgAAAAAAKvd1WvX5w8/9vyF7funv7vgn4PWE2clzn/w5RfnuvoBAAAAAFgzHv/6j6/eTKAX8gRaH9XWE+euTgAAAAAA1pxP/skPLurPWXWp8Gj0y8H0M858VBsAAAAAsJbpI9z//tGT50b+JWL6c1T6rdr8cjAAAAAAwHqgP2W188DM8D9jpV8Qpr/jzJ+jAgAAAACsJ/ozVvo70IN+gdiNxPkzn3j8b/k5ZwAAAADAuvNfnnrx0ta9U1/oUuSyDXtnf/nGRXP6m1cAAAAAAKw35y79bH7bvuk37to1/e4uVX6ne/ZOPXHkqz/iB50BAAAAAOvWzT9ftW/m/3Sp8tttfnjqV7bvn5m7OHetuxwAAAAAgPVHv31758HZuU27Jn+1S5l/bseB6ae+dPxlMmcAAAAAwLr39Mw/Xt+xf+Z4lzL/iw0fP3bblj1TV/TZbgAAAAAA1ru5K2/qN29f3fDBY7/Qpc4TExt3PXv3+z918vXuGgAAAAAA1r2H/uC7r2/edeKBLnW++eepHnvimz/hI9sAAAAAAHSemX1lftv+6Se71HliYtveqTM/fY1fsg0AAAAAQDh74eq8fsRZP+o8sWn35HvvP/zcue4cAAAAAADo/IdHT57Z+OHJTRObdk1+6He/8IPz3XEAAAAAAND57Fd+dGnjrsnDE/qfzz9zmp93BgAAAAAg+fJf/XT+ro+c+K8T9+ydekI/BA0AAAAAAN7uL0++Nn/voZk/m7jv0OzxE9870x0GAAAAAADh1Ivn5m/kzSeVPD///OkL3WEAAAAAABD0l6m2759+dWLHgenXXjl7pTsMAAAAAADC3JU3b/65qolNu090hwAAAAAAQKa8meQZAAAAAIAeJM8AAAAAADSQPAMAAAAA0EDyDAAAAABAA8kzAAAAAAANJM8AAAAAADSQPAMAAAAA0EDyDAAAAABAA8kzAAAAAAANJM8AAAAAADSQPAMAAAAA0EDyDAAAAABAA8kzAAAAAAANJM8AAAAAADSQPAMAAAAA0EDyDAAAAABAA8kzAAAAAAANJM8AAAAAADSQPAMAAAAA0EDyDAAAAABAA8kzAAAAAAANJM8AAAAAADSQPAMAAAAA0EDyDAAAAABAA8kzAAAAAAANJM8AAAAAADSQPAMAAAAA0EDyDAAAAABAA8kzAAAAAAANJM8AAAAAADSQPAMAAAAA0EDyDABrzMGDB+cnJiZulqNHj3ZHgXfS/rj99ttv7pUHH3ywO4ohFvt1dubMmfktW7bcrE9rcurUqe4MAGClIHkGgDXkpZdeeiugVxklIfJk4MiRI93RpfP000+/1d7999/fHcVyuuOOO95aA32NYRbyOqtRAu518sYXAKw8JM8A1gUlZx6YrtVkbXJy8m3jHCUJvvPOO8e6b1yerA9dD+9jLnpqp37rCR6G8flb6tdE39rpnBJQvaGyGizkdVbzyCOPvK1OnjwDwMpD8gxgzctPdKIsBX+aeiue5OmJWHwMV8nkKIlk9FtFycFSi4+oqihxaMkJS60oEVvOBNrnXEX/Xi0iodVeXcpkbejaqYy6b2+FhbzOavx7h95YAgCsPCTPANY8/2iql6VIcvT0LOpXUL1a5ORmOXh7Q5J1Pd3ze/rKkGR8seQ3Z/BOo6ydymp67QAA1g+SZwBrmn8U0p90qizF01X/aOpyJnAL5cmNxrDU9JQz2lMZ8uTO35jwPurenJwtZ/LlHz8n6SvztcufyNBeyB9ZVlktH+EGAKwfJM8A1iwlVf5xWiXL/u/azyl6oK+vM3+SHR91rT3djpITdT31Vt1+n/qmnzstJfU6Ftep32o33gzQfcH7XhqfnpJ6gh/ttcac71Pbus+fupba0zVqI65RHbrH78vJVI23X+pjnFMpJbFqM+YsiupU4lZK3vP86rrYPxqrz1mpxJsnWivfd/kTDz4XpZ87znOo+dI9Xq/f5/tex/Vv72vs2cVut09r7URzGteolD66POrrJs+FaAy5P7H+UX/co3ZKb4L5fPq+H9Kejkd7zscUa+RUj+/fGHe+VnWrz16f+htji2N+n67346V5UPsl47QHAKsVyTOANcufCCqIEw8+S0GxeBCYr1EAGOdU9O98rFQ8sPdAtVZyoOr36OsIaqMEP5br8EA2F68vJ8F993lSkNvTv/1aL95eJBktfn8pUffzXqfWx/tZKjqfExo/l+egtAa5xN7J85Cpr3Euz0XfHPqYYn+L9pofz2OPveivBb9fxmm3j99fWjvR/Pt16p8b53WT50LFr/dz2ie1Nc1Pwf2ctzm0vTw2v09FiWfQvPha5eJ16dq83lE0Nv/e5m14/RprbR5i74Rx2wOA1YrkGcCapEDNg7gI3DyYzQGs5AA+B4ulRCgHvrkogAxDEgAV9Vl9CR7c5sA2Eq5SYh/8jYRW8TGPcp+357/8qFUiyeyT5zivS35qGQmN5rCWCOTi/fD2SvfnuS6V2HOtj3XX3qwZZQ49IfU9lvuufwc/5/eP225Na+2cX+dzNe7rpm8uvOhc33l93wh9r7Oh7al4Mun7V/c5f+2Xis9TLZHNJbeRz/m/vfg8yLjtAcBqRfIMYE3yp3mekHhwq8Avy4G+B+LSlwi1EvMcdKv9SCQUSOenVJ5k5IBW9eueKFJK7EXn/XjcK6WnTCHfp/7GfeqbJ30qzs/p6xiL5iAH3D7OmpwcB/UnJ1YaT6yb7wMVXRvn8th9zXJ7ui4SRe9vbc6d6o3z2j9OffH7vW6fQ7Uf5zRmrzPfl8cc86+2ItHLa7sY7dbU1q7Er4v1WMjrJs+FxhNvrOR9o6I2Vafmyuch+iJ9a97XXp4H72fte0duS9epf6L7NRfax1K6Nva62lZf4py3kedXReMYdR6GtgcAqxnJM4A1R0FlBG0K/CKgEz+nknlArXszBYFxPidCnhSqnswDZAWWEQSH3LcIrnWdH1c7PqZQS+y93Twf4mNW3WGU+/qC6kjYQh5naSxZTkr6SiQTed7yeomvZ23OVCIByvreTAl99dTmYtQ5dJ7saJ/leyU/XQ4LabfG59L3V6axe93xGhr3dSM+Fyo+nnxfXj/fG+pD6FvzUdrzfV/73uH11fZX8Gv1esl8PN5GXvN8r9/nr6Fx2wOA1YzkGcCa40FbTlYUzMY5lZwceJJWCgj93ly3n4sELuTEoJTI1ZKAnOh4cuBqwarfG09PXW3M/uSodZ+Px/tRmkN/Aqc2hshJSamoLp93T3JUSkm691VfB09m/Hjm95fWtLXftE5xTmMMtTUJPoeekNYS0Mzb9fGN224fn0tPQrO8z/X6WsjrpjUXPgcqOSmv7X9fc6+z1V7fvvf7ov9579Re99LaZ+Ljqb1OdE1+nZTmYSHtAcBqRvIMYE3JT1FaJQektSdA0hcw5gB+lKdjoZYke5DvCVbm90aw2uqXeGIaYx5ynwfH/kaC35ffYBB/ktiXmIaclOSiOhTU56Dfk5xaO7UkOY6plMYQWtflNc1qyarfU6rX7/OEdMi6ic+NJ6R+7yjt9vE6PQnNvE8qWs88nnhNuNrrpjUXtbkXXev3ert+3JPCVnu1fZ/vi33sr3u91vq0vkfk713eN5/3vKa1eVhIewCwmpE8A1hTPBEcUiJZDH7OA2PxYFvF9T1VEj+f7w0eXHsdHtzmID/UglUlQH48y+cjOB71vngjoRZsh3w+z39JTi5ynTWe3JfayX2JxC6352+SuDznpes8ychPavP90cdR59ATUm+vL+HyuYkkeSHt1gxdu5wARxK3kNeNz0UpwSu9aRRqb3rkNdOchFZ7/jr29nyMfl8t2S5pXVubI4njKrEXQl6/sJD2AGA1I3kGsGZ48Dq0+FO3vkA/J4s5YGwFk7lvHnRLDspVX/Agv5aweP9qCYSK0xMuT6JUSk+9VFzpvtBKljQ3fj6/QVHS15c+fo/PZ8hvhsSa1OYyy3uixMfr+0Jz6E+9VWKuRp1DP+/7sPZGS06CI+lfSLs1Q5JftZ/3U6zFQl43fXOh+ff78li8XX/To29vtOY+zqn4vq/dV9s7JX3X5nX187W9EGrzMG57ALDakTwDWBNyQqegr6YW+OWgT4Gy5ARAJf/spdcZQaYC00hGS0/W/Jz3XV9HktAK8oP/3KKPKSd4MSbV40m5ij/1GuU+by8H45HM6LjPUZQYZx9PcvPT2z6enGpOY+7UpicsKr6etbnMcmKntVLxMeV9Eee9b1FiP+i8H2/NofN6a6+B2lPVhbRb4/Oc107rkddBxd8gGvd1I31zobbjnErUGXy8MQ/Stzf62stJ/pB+5rnReINej3odxp72azUPkQRrLn2OVLyN2l4I/trzeRi3PQBY7UieAawJHtQqeMvBsMvXhhxQ5+JBYSSToZRcqETAq/6UzpeK1537VOPte7Cag/ZcfEz+1Kt1nxdPPCUHz178nM99H0/WPYBv8XXuK0pefL/U5jLTOa8nis9HbV+o+Fz4GxfSN4deckLq5yKxyrzfOQEct90aTwyHlLyXxn3diJ/Lc+FzkOdefB48me/bG3FcJbenvvl558f9vnxPqUQSXnqDr1Y8Ce/bC+KvPR/vuO0BwGpH8gxg1ctPzHJQm3nAqBIUqNeSByVt/hQmnrQEfxLjxZ8wtYJhtZ0TAO9rX8Li9eRgtZbAqT5PMPO89d3nc9HXZy8anwfdpWA9y8mTJzItureVvKkPnjiLn+8L/Gvr6fPRNxd+v79xIX33+Zr5mwn5jZY8ruDrmpPVcdrt43X0FSVptbmuzXOU0uumNRe+f/Pc5+8nntD6ce9vqz2fO9/3fffp677960m/rtU8lK7TWnkS7N+T+vaC6oxzKj4P47YHAKsdyTOAVc8TMgWbHoCW+FNVBYBO5zygVH0RmMdxD1qD2lTQGAGlrsnBqCgAVbDugafa0LWlIFN1xnWl+sSDfdWb68l9U3uRhEaypHP5DYHSfTEXkXyU7hPVGwF0zIXq82QhJzwlea1KbfVRm+qL+u71qP+l9ltzmfk4o1616XSNzsU1mlPV25qLPIf6t+r2/e736es4rvHWRJ0qpYR11HZrNMYYd6moj5qLvjcowqivm9Zc+Gs8j8X3nMYf+vZGq714vaj4G0Ct+zTvmiNfs5i3PG7129vR15Hwxrz5eMTrzeuQ5yHv63HaA4DVjuQZAAAAAIAGkmcAAAAAABpIngEAAAAAaCB5BgAAAACggeQZAAAAAIAGkmcAAAAAABpIngEAAAAAaCB5BgAAAACggeQZAAAAAIAGkmcAAAAAABpIngEAAAAAaCB5BgAAAACggeQZAAAAAIAGkmcAAAAAABpIngHAHD16dH5iYuJmeeSRR7qjAAAAWO9IngGsOEeOHHkrgX3wwQe7o8tjy5Ytb7WtshppzqL/mktgqbHnFt/999//1pzqTT0AwK1H8gygyYO4XG6//fab5xczuNMT36hfyexyWgvJs49hKZ+e+5scfYXAf+E0h0pQ77jjjrfNrdZ6yPxOTk6+7d7FTnCXa88NcebMmZtzou9L+v4U/VJRPzX2l156qbt65VpJczrE008/fXOP3nnnnW+b89b/P2i9ND6/L/5/Rfu2ZJy2dM6vLRXVCQB9SJ4BNJWCjFJZrMDjVibPCryi7dUQsJYsV9Dt7fSV1TqPK4VeV6V59VJ77SkxOXjw4DuuX+w1WSmJXn6ToFaUnA1506HFk/NTp051RxfHakqeS3ssl9Ie1f7MCXAueZ3GbWvI9ytdAwB9SJ4BNJWCjFpZjIBUgWLURzAzuuUKuocEoyqLsSfWs6HznJ/S6elcfvIaZS0mzxq/j3FIWeje9LpqT0nHtRLmdKhx9+jQ+/yTAkvZlhJzAOhD8gygyYMLBSBBTw3yR3f9/LhInhfGg8TlTJ6xNPRxUxUlw3rNiZKJ/MQur3WsjxJo3dt37UIt156r0bzkNwo0Z/40WF/nj+7qnpjTcXhd6zl59j0aNB95TfyJsNYjn4u1yP+/4kntOG2Jz+dirxWA9YPkGUCTByQKQDIPSkrnRcFQ/pk2BTelnz1UoFirT9erLm9TRR/VrNUX9JTJ74s+eCDlQVsOvkKuR0VjU4BXCsQjYFd7ovbiWNw7zhMwzZPPqerU+L1vtaB7lPWoyXMwVIw/B7tedD7EdTqm+VU/9W8d9wBaFJDrvNfdN7+qL8+j9lJtLTU/qt8/Gqy21LfclzBqG0O1EmKtj0qsad+1Q+VxLPeeq/HXbV8fJPZPFN2blfao/h37qPXR8Pie4mukezLVF+c1Ny7PaU7+VV9pnD4Xukd9iP6qzmwp10V7POrN7fs5tZlfC96nPDclfW2Jz6d/zweAUZA8A2jqC0jEg5J8XgGRB0G5KGjKSYcCwjjv9akuD2ZLRedLQZ/3MRfdE2ptS2ssKqpLAavztnOA56Uv4M9yAhBF7Xtgn+scZz1q8pwO4clCX/G592O57z6+Vt2jrmeeuyF917q4UdsYRe6P/u3y68CvHafdlbDnarz+UpLq1B9vP+8L9d/P55KfmJZKJGe5rqzvvL+++uYv7zmvs/T9JizHuuTxqT/Bx5fXQFpzl/W1Jd4eyTOAcZE8A2jygMSDHAXnOWDRv50HLLWiIE2BXPA6vT0FPH5frfQFk7USam3LkLGoKHj38Qy9T8XvqxmagKosxnrUDKnLn+qpTj+n4Fb9KwX4vob5nJcY39C94fORn1bm4tcOrV/FxzxKG0NpHrUHtE5Rz5A1W0i7K2XP1Xhd+fVf4n1S22HIOusaf7OgVOINNM2FH8/6zo/yfUN9CrnOXMJyrIs/KVfxN3h8/5b2Y37ttJ6E97UltfFqLbVnfA4BoIbkGUBTKeAoFT3F8EArP6FRgBLnFah48OQJhwd/CniC7tU9qsefiCioyh9nDLonjquojxGERfLvwXOt7RxUqz2vR33y8x645aAt7lXf8n1DAjh/WqS+xz36b36S5EHpuOtRMyT49vZ9DtW28wQ6z0EcjxJ1xhyKr7/PSZ5jX2vvv/dH86R/e9/9WtXh66u96HPn+2+UNvr0JeFqI5K1Pn7P0HbDStlzJbmNIWPLezfUxqk+a811zOfa64hrnfri12R953Mf/XtO3g86F3KdGlP02f/r1yzHuvjrQvxcac3UD7+mNL+h1Zbk+SyVnHADQEbyDKCpFGR4UaCl4CeCr+BBXCmY8YSpFvwp4BkiB4xBiY0fj+Czpta291XjzWMVjTGu8fF40JbHo3rinIrab+m7XvV5P/y8j22U9agZEox64O3BsCeSon+X7pE4Xrov+DU5AM5zHAmEt6kEoxacD1kjtenXjNpGi6+dF+1FrVtrX4vfVxpDn757l3PPleQka8jY8t6VvM5DEim/vrS2Pn6VrO+897E0N35e+yB4nToee9Et9bpoLvObKnl+/FxpzfK61l47Q9qSId+vVIa8lgCsXyTPAJpKAUYupUDTgxUFaAqQvPh5fR10rnQ8qC0FdB6w5xK8rlKQmNXa9r7WEjhPlGr3qv4sztXOuyEBZa09Pz7KetT49SotCkr9egXoatcDdZUcvPq50njznGgd8tj8fNSR71PRvCh5V0Ae8nWl4DqPbdQ2WnR9rieXVrLn12pOhspjiLG55dpzJbl/3n5Nae/meoYkUX59aV7UF78m6ztfm9NQu9eP1+bU617sdSkls/kNMfHzajMbsu+GtiVaz/xGgt5czfeX+gIAgeQZQJMHFhFIKRBpvdvvAVireICm4KV0vBQo1Uqo1VVTu97HUguuxr03ztXOuyEBZa09P94q3v+aXN8QPkelokQ68/Ol8eY5aRWvQwmnns7la/yJXa6/xq8ZtY1R6T69gZTr60vI/drWPnN5/D62sFx7rsbrKe2hzL+P6GsZus7Ory/NS97vWd/52pyG2r1+vDanS7kueV/W3mz0a0rj0+vGrykZ2laf/MbXQvYhgLWP5BlAUy2wUKDuSUEEoWGUAM0D3lrw58fVbjy5VMltBb9HT1haam17/WvhyXOrDElAcn0tvl+0Fipxr+qq/WbfuEalNN48J31F7ecniuqXnlblN2Ziv+T6S08kcwCe+9lqY1y5vtL8BL+utc9cHn+pjeXaczX+fag1p3mt4vU8ZJ0zv740L/kTA5nmqna+Nqehdq8fVx0lS7Uu/j1QpS+Z9T6U+tk3NzJKWy1eT23OAEBIngE09QUWCqz8vAeQfm6UgKQW/OnrOJ6DyVqglYPXVkBca9sDtVpw7smgB5x9/ZY4VzvvlIT59fkjijrv/fD6xl2PGh+XSouvRS1RLvE2SglKnpPSNUPlp12qKydbpY9H5/vUp5pSG+NajuR5Je25mpxI5T66/LQy5kxP8/14aZ0zv7409zrm1+R9kb9/On99qc+Zr71/T9L8x/HanC/FuoyazPr1evMj8/HlPo7aVp+8RqO8NgCsPyTPAJo8sMhBTO0pjuQkQUGJJ68KVnVMgZ9/fLUW/OnrOK5gMgJRJWIevKuE3D8FZNEH/VdteeBWazuPReP0emoBuXi/VX/m95XOZz5W9T3a0n9zMuX1jbseNT4ulRbVHdeq37o/iuZT50vtehs+r87nRHPgybn2if6tNfIkRF+rXb9W7Zfay3Pu92hedSzOazxhlDZqVLeSHb8u9q7Xo5KTM+fX6d5RrJQ9V6N+eDultnRN3rO+VlIbp+ZVY9H5OCZeV+wttRnrkPulvaBzKvraz6m43FddH+PJSbfOBY07jufxhcVeF29TxftTk/sQcyP5TU9dG8ZpS/VpLvQ6jDZE//Y1V/H1BYCM5BlAkwcWpWAsB3kenOTApFY8YKkFfwqS/J6+4nL/SiXU2taYho4lz5G3r/ozv7d0PsvBY1/J9Y2zHjVD5lUlngLmgLhWcp/9XK1fORCvFV+bVv+VPIWhfVfxPo7SRk3pvlJRQuWUzJWuy8XfUKhZKXuuzyjfH1Q0954wypBxej/zGwela9RO6ZpScUNfXyo+Dh+D7/dsMdeldF+teDI+pA+6xv8/pXRNrURbQ/fvkNcCgPWN5BlAkwcXpWAsJy6RLImClyHBowdUteBPAWKtLh33QMwp8KoFuVFCX+A5ZCxqxwM98SBY9Wd+f+l81jce9c8TvVzfOOtR4+PqK9GHIesQxQP22vFsSPLkwXErufSnXTKk/nzPqG2UDFmv0tO3oeuT93nJStlzLfmJbK1oLLX2Wuvse7D2psqQa1Ryf52vX9+48h7S/Me5vrVdzHUp3VcrPjetPuhcbr90Xa1EW/n/o0pFr9X8vRsAMpJnAE0eNOenW8ET1/zuvQISBXQ5mFe9qi8HRx5s5rqUQCu4jYBL/9U1qiPq17Es+uBjUZ9VVy3QzW1LqR4VtV1LhFRPXKf6M69rSDIl0Y+Yd41ZY9H8aC762ht1PWr6kgIv0QfVG+uWkz19fDLOqah/wY+3+qa11Hz7ftT9Oqa51dhD7KXSnqi1E/V7n+Ief/oXxmkjUx2aw7xeUY/vX6dzfn2t6LohVsKeG0J1qc7SfMU+aNE1fr/vocznREXX5b2g/e17QNfEusVe0nmna3Rc5yXXoa91LPPXperos1jr4q+HVsl1xmvE51Bfq31/vYZx29J8l9rxtQCAFpJnAMCy8KC1FBR7AO/JMwAAwEpA8gwAWHJ6uhSJsYo/VdJ/81Ps0tNLAACAW4nkGQCwLDw57iv6WGbpyTQAAMCtRPIMAFgWetpcSpa9KHFezJ9/BQAAWCwkzwCAZVP6pT0q+nln/ZwzT5wBAMBKRfIMAAAAAEADyTMAAAAAAA0kzwAAAAAANJA8AwAAAADQQPIMAAAAAEADyTMAAAAAAA0kzwAAAAAANJA8AwAAAADQQPIMAAAAAEADyTMAAAAAAA0kzwAAAAAANJA8AwAAAADQQPIMAAAAAEADyTMAAAAAAA0kzwAAAAAANJA8AwAAAADQQPIMAAAAAEADyTMAAAAAAA0kzwAAAAAANJA8AwAAAADQQPIMAAAAAEADyTMAAAAAAA0kzwAAAAAANJA8AwAAAADQQPIMAAAAAEADyTMAAAAAAA0kzwAAAAAANJA8AwAAAADQQPIMAAAAAEDDzeR5x4Hp1145e6U7BAAAAAAAwtyVN+e37Jm6MnHvodkXnj99oTsMAAAAAACCHjZv3z/96sTOg7OTM98/2x0GAAAAAADh1Ivn5n/jo7PfmbiRQR99ZvaV7jAAAAAAAAh/efK1+Z0Hpp+Z2Lhr8vDnnzl9rTsOAAAAAAA6X5n8h/nNHznxuYlNuyY/9OjRF/ihZwAAAAAAkv/2tb9/Qw+dJzbtnnzvA5/81uvdcQAAAAAA0Hn/oyfPbtz97PaJDR8/9q6te6cv8OeqAAAAAAD4uXOXfjZ/956pN27kzbdNyNY9U489dfzl6915AAAAAADWvW/89T/N79g/8/WbibP8+u5n7/3Ap7/DR7cBAAAAAOjs/ezf/PPmXSce6FLnCX10+7ate6fm9EgaAAAAAID17uq16/rI9tUNu4/9Ypc6/4sd+6e/9r+f/Skf3QYAAAAArHv6yPbOg7OTXcr8c5sfOvGenQdm3pi78mZ3KQAAAAAA64+eOv+bjz13fuPDk7/Wpcxvt23/9JN//PTpy931AAAAAACsO186/vK1Hftnjnep8jvdtWv63ffsnb589sLV7hYAAAAAANaPi3PX5pUX69PZXapctmXP1B89+sUXLnX3AQAAAACwbhz56o8u37N36okuRa7b8JFjv6Q/Av386QvdrQAAAAAArH0vvnxJv2H7DX0qu0uR++nvPr/vwMylV8/x8W0AAAAAwNqnP938G78ze3Hz7hP/rkuNh7nr4RMf++3f+/Z5/ZYxAAAAAADWqjev/7/5D/7+qfNb90x/qkuJR7N139SfHn7seT6/DQAAAABYs37/yb97Y9u+6b/Y8PFj7+rS4dHcuPG27funv/v413/M57cBAAAAAGvOk8devnIjcX5xwweP/UKXCo9Hv0BMCfQn/+QHF/kINwAAAABgLdBHtfXEefu+6ZeU93Yp8MLoCfSOA9NPvf9TJy/wN6ABAAAAAKuZfjnYf/rMqQvb9818c8FPnEv0S8R2Hpyd489YAQAAAABWI/05qt/82OylbfumPz32zzgPoT9jdaORS3/45ZeuKFsHAAAAAGCluzh3bf5zf/b3V+/ZO3155D9HNa7u56CPbt8/M/c/v/Hj6/wsNAAAAABgJVK++tTxl69v2zd9dceB6S/etWv63V1qu3zu2j31r3cenP2Lew/OXn5m9pX5uStvdt0DAAAAAODWUdL8jb/+p/l/e/i5S+87OPPs5odOvKdLZW+dTbsmf/W+j85O3b1n6uqez37vohJpfrEYAAAAAGA56UeLlTAf+Nz3L23dO/Wz3/yd52Y2Pjz5a13qunLot5Rt3nXigfsOzfz5lj1TV/7jf/7Ouf/xzOnrX5n8h/kT3zszr1809uo5kmoAAAAAwPiUV/7wJxdv5pl/PvWP88o7b+Sf5/XzzPcdmv2/yks37D72i12qurLpz1tt/PDkpo27Jg/vPDTz+H0fnf2rew/NvrBj3/Trm3afmKdQKBQKhUKhUCgUCmWcsm3f9Dnll8ozdxyY+YLyzo27n92uPLRLSRfZxMT/B0Ztyk6CC164AAAAAElFTkSuQmCC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771525" y="12193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263525</xdr:colOff>
      <xdr:row>565</xdr:row>
      <xdr:rowOff>50800</xdr:rowOff>
    </xdr:from>
    <xdr:to>
      <xdr:col>6</xdr:col>
      <xdr:colOff>777874</xdr:colOff>
      <xdr:row>574</xdr:row>
      <xdr:rowOff>20866</xdr:rowOff>
    </xdr:to>
    <xdr:sp macro="" textlink="">
      <xdr:nvSpPr>
        <xdr:cNvPr id="20" name="1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63525" y="121891425"/>
          <a:ext cx="9277349" cy="1684566"/>
        </a:xfrm>
        <a:prstGeom prst="round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2000" b="1" i="1">
              <a:solidFill>
                <a:sysClr val="windowText" lastClr="000000"/>
              </a:solidFill>
              <a:latin typeface="+mn-lt"/>
            </a:rPr>
            <a:t>Autoridad</a:t>
          </a:r>
          <a:r>
            <a:rPr lang="es-DO" sz="2000" b="1" i="1" baseline="0">
              <a:solidFill>
                <a:sysClr val="windowText" lastClr="000000"/>
              </a:solidFill>
              <a:latin typeface="+mn-lt"/>
            </a:rPr>
            <a:t> Portuaria Dominicana </a:t>
          </a:r>
        </a:p>
        <a:p>
          <a:pPr algn="ctr"/>
          <a:r>
            <a:rPr lang="es-MX" sz="20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Relacion de Egresos 30</a:t>
          </a:r>
          <a:r>
            <a:rPr lang="es-MX" sz="2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20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es-MX" sz="2000" b="1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Noviembre </a:t>
          </a:r>
          <a:r>
            <a:rPr lang="es-MX" sz="20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2025</a:t>
          </a:r>
          <a:endParaRPr lang="es-DO" sz="2000" b="1" i="1" baseline="0">
            <a:solidFill>
              <a:schemeClr val="tx1"/>
            </a:solidFill>
            <a:latin typeface="+mn-lt"/>
          </a:endParaRPr>
        </a:p>
      </xdr:txBody>
    </xdr:sp>
    <xdr:clientData/>
  </xdr:twoCellAnchor>
  <xdr:oneCellAnchor>
    <xdr:from>
      <xdr:col>1</xdr:col>
      <xdr:colOff>200025</xdr:colOff>
      <xdr:row>566</xdr:row>
      <xdr:rowOff>130175</xdr:rowOff>
    </xdr:from>
    <xdr:ext cx="1657349" cy="1219200"/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900" y="122161300"/>
          <a:ext cx="1657349" cy="1219200"/>
        </a:xfrm>
        <a:prstGeom prst="rect">
          <a:avLst/>
        </a:prstGeom>
      </xdr:spPr>
    </xdr:pic>
    <xdr:clientData/>
  </xdr:oneCellAnchor>
  <xdr:twoCellAnchor editAs="oneCell">
    <xdr:from>
      <xdr:col>1</xdr:col>
      <xdr:colOff>142875</xdr:colOff>
      <xdr:row>613</xdr:row>
      <xdr:rowOff>111125</xdr:rowOff>
    </xdr:from>
    <xdr:to>
      <xdr:col>2</xdr:col>
      <xdr:colOff>667804</xdr:colOff>
      <xdr:row>625</xdr:row>
      <xdr:rowOff>7055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0750" y="131175125"/>
          <a:ext cx="1890179" cy="2181930"/>
        </a:xfrm>
        <a:prstGeom prst="rect">
          <a:avLst/>
        </a:prstGeom>
      </xdr:spPr>
    </xdr:pic>
    <xdr:clientData/>
  </xdr:twoCellAnchor>
  <xdr:twoCellAnchor>
    <xdr:from>
      <xdr:col>3</xdr:col>
      <xdr:colOff>31750</xdr:colOff>
      <xdr:row>614</xdr:row>
      <xdr:rowOff>31750</xdr:rowOff>
    </xdr:from>
    <xdr:to>
      <xdr:col>5</xdr:col>
      <xdr:colOff>510264</xdr:colOff>
      <xdr:row>625</xdr:row>
      <xdr:rowOff>97078</xdr:rowOff>
    </xdr:to>
    <xdr:grpSp>
      <xdr:nvGrpSpPr>
        <xdr:cNvPr id="19" name="Grup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3956050" y="131191000"/>
          <a:ext cx="4545689" cy="2160828"/>
          <a:chOff x="0" y="0"/>
          <a:chExt cx="3032125" cy="1390650"/>
        </a:xfrm>
      </xdr:grpSpPr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105025" cy="1247775"/>
          </a:xfrm>
          <a:prstGeom prst="rect">
            <a:avLst/>
          </a:prstGeom>
        </xdr:spPr>
      </xdr:pic>
      <xdr:pic>
        <xdr:nvPicPr>
          <xdr:cNvPr id="23" name="Imagen 22" descr="Imagen que contiene Círculo&#10;&#10;Descripción generada automáticamente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47850" y="171450"/>
            <a:ext cx="1184275" cy="12192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268941</xdr:colOff>
      <xdr:row>81</xdr:row>
      <xdr:rowOff>534520</xdr:rowOff>
    </xdr:from>
    <xdr:to>
      <xdr:col>7</xdr:col>
      <xdr:colOff>415265</xdr:colOff>
      <xdr:row>82</xdr:row>
      <xdr:rowOff>1219932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4961E9-1655-48B7-B5F1-55F387D38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8912" y="21960167"/>
          <a:ext cx="4180441" cy="1537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515631</xdr:colOff>
      <xdr:row>81</xdr:row>
      <xdr:rowOff>470646</xdr:rowOff>
    </xdr:from>
    <xdr:to>
      <xdr:col>11</xdr:col>
      <xdr:colOff>600962</xdr:colOff>
      <xdr:row>82</xdr:row>
      <xdr:rowOff>902713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2BA728-FC36-4A35-B872-1C21B47A9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9719" y="21896293"/>
          <a:ext cx="4130655" cy="1283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102133</xdr:colOff>
      <xdr:row>81</xdr:row>
      <xdr:rowOff>491378</xdr:rowOff>
    </xdr:from>
    <xdr:to>
      <xdr:col>12</xdr:col>
      <xdr:colOff>885265</xdr:colOff>
      <xdr:row>82</xdr:row>
      <xdr:rowOff>1146930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E5CFACC-1220-4F2E-85E1-BFDFA6F17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1545" y="21917025"/>
          <a:ext cx="1825279" cy="1507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734785</xdr:colOff>
      <xdr:row>0</xdr:row>
      <xdr:rowOff>163286</xdr:rowOff>
    </xdr:from>
    <xdr:to>
      <xdr:col>2</xdr:col>
      <xdr:colOff>3444646</xdr:colOff>
      <xdr:row>5</xdr:row>
      <xdr:rowOff>46287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74A83033-E489-4F6B-819C-E493FE2D0EF7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785" y="163286"/>
          <a:ext cx="2709861" cy="13253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672673</xdr:colOff>
      <xdr:row>0</xdr:row>
      <xdr:rowOff>286550</xdr:rowOff>
    </xdr:from>
    <xdr:to>
      <xdr:col>15</xdr:col>
      <xdr:colOff>220552</xdr:colOff>
      <xdr:row>4</xdr:row>
      <xdr:rowOff>237354</xdr:rowOff>
    </xdr:to>
    <xdr:pic>
      <xdr:nvPicPr>
        <xdr:cNvPr id="6" name="4 Imagen">
          <a:extLst>
            <a:ext uri="{FF2B5EF4-FFF2-40B4-BE49-F238E27FC236}">
              <a16:creationId xmlns:a16="http://schemas.microsoft.com/office/drawing/2014/main" id="{14872C9C-5581-42E9-BCBE-7421B02050BC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16797137" y="286550"/>
          <a:ext cx="1480094" cy="11210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612"/>
  <sheetViews>
    <sheetView showGridLines="0" tabSelected="1" view="pageBreakPreview" topLeftCell="A552" zoomScale="60" zoomScaleNormal="100" workbookViewId="0">
      <selection activeCell="D602" sqref="D602"/>
    </sheetView>
  </sheetViews>
  <sheetFormatPr baseColWidth="10" defaultRowHeight="15" x14ac:dyDescent="0.25"/>
  <cols>
    <col min="1" max="1" width="11.5703125" bestFit="1" customWidth="1"/>
    <col min="2" max="2" width="20.42578125" customWidth="1"/>
    <col min="3" max="3" width="26.85546875" customWidth="1"/>
    <col min="4" max="4" width="38.7109375" customWidth="1"/>
    <col min="5" max="5" width="22.28515625" customWidth="1"/>
    <col min="6" max="6" width="24.42578125" bestFit="1" customWidth="1"/>
    <col min="7" max="7" width="13.5703125" customWidth="1"/>
    <col min="8" max="8" width="14.5703125" customWidth="1"/>
  </cols>
  <sheetData>
    <row r="4" spans="1:8" x14ac:dyDescent="0.25">
      <c r="A4" s="1"/>
      <c r="B4" s="239"/>
      <c r="C4" s="239"/>
      <c r="D4" s="239"/>
      <c r="E4" s="239"/>
      <c r="F4" s="239"/>
      <c r="G4" s="239"/>
      <c r="H4" s="239"/>
    </row>
    <row r="5" spans="1:8" x14ac:dyDescent="0.25">
      <c r="A5" s="1"/>
      <c r="B5" s="239"/>
      <c r="C5" s="239"/>
      <c r="D5" s="239"/>
      <c r="E5" s="239"/>
      <c r="F5" s="239"/>
      <c r="G5" s="239"/>
      <c r="H5" s="239"/>
    </row>
    <row r="6" spans="1:8" x14ac:dyDescent="0.25">
      <c r="A6" s="1"/>
      <c r="B6" s="239"/>
      <c r="C6" s="239"/>
      <c r="D6" s="239"/>
      <c r="E6" s="239"/>
      <c r="F6" s="239"/>
      <c r="G6" s="239"/>
      <c r="H6" s="239"/>
    </row>
    <row r="7" spans="1:8" x14ac:dyDescent="0.25">
      <c r="A7" s="1"/>
      <c r="B7" s="240"/>
      <c r="C7" s="240"/>
      <c r="D7" s="240"/>
      <c r="E7" s="240"/>
      <c r="F7" s="240"/>
      <c r="G7" s="240"/>
      <c r="H7" s="240"/>
    </row>
    <row r="8" spans="1:8" x14ac:dyDescent="0.25">
      <c r="A8" s="1"/>
      <c r="B8" s="4"/>
      <c r="C8" s="4"/>
      <c r="D8" s="4"/>
      <c r="E8" s="4"/>
      <c r="F8" s="4"/>
      <c r="G8" s="4"/>
      <c r="H8" s="4"/>
    </row>
    <row r="9" spans="1:8" x14ac:dyDescent="0.25">
      <c r="A9" s="1"/>
      <c r="B9" s="4"/>
      <c r="C9" s="4"/>
      <c r="D9" s="4"/>
      <c r="E9" s="4"/>
      <c r="F9" s="4"/>
      <c r="G9" s="4"/>
      <c r="H9" s="4"/>
    </row>
    <row r="10" spans="1:8" ht="18.75" x14ac:dyDescent="0.3">
      <c r="B10" s="229"/>
      <c r="C10" s="229"/>
      <c r="D10" s="229"/>
      <c r="E10" s="229"/>
      <c r="F10" s="229"/>
    </row>
    <row r="11" spans="1:8" ht="18.75" x14ac:dyDescent="0.3">
      <c r="B11" s="8"/>
      <c r="C11" s="8"/>
      <c r="D11" s="8"/>
      <c r="E11" s="8"/>
      <c r="F11" s="8"/>
    </row>
    <row r="12" spans="1:8" ht="19.5" thickBot="1" x14ac:dyDescent="0.35">
      <c r="B12" s="229" t="s">
        <v>16</v>
      </c>
      <c r="C12" s="229"/>
      <c r="D12" s="229"/>
      <c r="E12" s="229"/>
      <c r="F12" s="229"/>
    </row>
    <row r="13" spans="1:8" ht="16.5" thickBot="1" x14ac:dyDescent="0.3">
      <c r="B13" s="128" t="s">
        <v>1</v>
      </c>
      <c r="C13" s="129" t="s">
        <v>2</v>
      </c>
      <c r="D13" s="130" t="s">
        <v>3</v>
      </c>
      <c r="E13" s="130" t="s">
        <v>18</v>
      </c>
      <c r="F13" s="131" t="s">
        <v>4</v>
      </c>
    </row>
    <row r="14" spans="1:8" s="127" customFormat="1" ht="15.75" x14ac:dyDescent="0.25">
      <c r="B14" s="186" t="s">
        <v>81</v>
      </c>
      <c r="C14" s="201">
        <v>45979</v>
      </c>
      <c r="D14" s="187">
        <v>60</v>
      </c>
      <c r="E14" s="213">
        <v>63.21</v>
      </c>
      <c r="F14" s="163">
        <f>SUM(D14*E14)</f>
        <v>3792.6</v>
      </c>
    </row>
    <row r="15" spans="1:8" ht="19.5" thickBot="1" x14ac:dyDescent="0.35">
      <c r="B15" s="231" t="s">
        <v>38</v>
      </c>
      <c r="C15" s="231"/>
      <c r="D15" s="27">
        <f>SUM(D14:D14)</f>
        <v>60</v>
      </c>
      <c r="E15" s="27"/>
      <c r="F15" s="27">
        <f>SUM(F14:F14)</f>
        <v>3792.6</v>
      </c>
    </row>
    <row r="16" spans="1:8" ht="15.75" thickTop="1" x14ac:dyDescent="0.25">
      <c r="B16" s="5"/>
      <c r="C16" s="5"/>
      <c r="D16" s="6"/>
      <c r="E16" s="7"/>
      <c r="F16" s="3"/>
    </row>
    <row r="17" spans="2:7" x14ac:dyDescent="0.25">
      <c r="B17" s="5"/>
      <c r="C17" s="5"/>
      <c r="D17" s="6"/>
      <c r="E17" s="7"/>
      <c r="F17" s="3"/>
    </row>
    <row r="18" spans="2:7" ht="19.5" thickBot="1" x14ac:dyDescent="0.35">
      <c r="B18" s="234" t="s">
        <v>17</v>
      </c>
      <c r="C18" s="234"/>
      <c r="D18" s="234"/>
      <c r="E18" s="234"/>
      <c r="F18" s="234"/>
    </row>
    <row r="19" spans="2:7" ht="16.5" thickBot="1" x14ac:dyDescent="0.3">
      <c r="B19" s="128" t="s">
        <v>1</v>
      </c>
      <c r="C19" s="129" t="s">
        <v>2</v>
      </c>
      <c r="D19" s="130" t="s">
        <v>3</v>
      </c>
      <c r="E19" s="130" t="s">
        <v>18</v>
      </c>
      <c r="F19" s="131" t="s">
        <v>4</v>
      </c>
    </row>
    <row r="20" spans="2:7" s="127" customFormat="1" ht="15.75" x14ac:dyDescent="0.25">
      <c r="B20" s="186" t="s">
        <v>73</v>
      </c>
      <c r="C20" s="201">
        <v>45972</v>
      </c>
      <c r="D20" s="163">
        <v>30</v>
      </c>
      <c r="E20" s="164">
        <v>63.99</v>
      </c>
      <c r="F20" s="163">
        <f t="shared" ref="F20:F24" si="0">+D20*E20</f>
        <v>1919.7</v>
      </c>
    </row>
    <row r="21" spans="2:7" s="127" customFormat="1" ht="15.75" x14ac:dyDescent="0.25">
      <c r="B21" s="186" t="s">
        <v>74</v>
      </c>
      <c r="C21" s="201">
        <v>45978</v>
      </c>
      <c r="D21" s="163">
        <v>90</v>
      </c>
      <c r="E21" s="164">
        <v>63.51</v>
      </c>
      <c r="F21" s="202">
        <f t="shared" si="0"/>
        <v>5715.9</v>
      </c>
    </row>
    <row r="22" spans="2:7" s="127" customFormat="1" ht="15.75" x14ac:dyDescent="0.25">
      <c r="B22" s="186" t="s">
        <v>75</v>
      </c>
      <c r="C22" s="201">
        <v>45980</v>
      </c>
      <c r="D22" s="187">
        <v>110</v>
      </c>
      <c r="E22" s="210">
        <v>62.77</v>
      </c>
      <c r="F22" s="163">
        <f t="shared" si="0"/>
        <v>6904.7000000000007</v>
      </c>
    </row>
    <row r="23" spans="2:7" s="127" customFormat="1" ht="15.75" x14ac:dyDescent="0.25">
      <c r="B23" s="186" t="s">
        <v>76</v>
      </c>
      <c r="C23" s="201">
        <v>45980</v>
      </c>
      <c r="D23" s="163">
        <v>33</v>
      </c>
      <c r="E23" s="210">
        <v>62.77</v>
      </c>
      <c r="F23" s="163">
        <f t="shared" si="0"/>
        <v>2071.4100000000003</v>
      </c>
    </row>
    <row r="24" spans="2:7" s="127" customFormat="1" ht="15.75" x14ac:dyDescent="0.25">
      <c r="B24" s="168" t="s">
        <v>77</v>
      </c>
      <c r="C24" s="165">
        <v>45986</v>
      </c>
      <c r="D24" s="163">
        <v>95</v>
      </c>
      <c r="E24" s="169">
        <v>62.45</v>
      </c>
      <c r="F24" s="163">
        <f t="shared" si="0"/>
        <v>5932.75</v>
      </c>
    </row>
    <row r="25" spans="2:7" ht="15.75" thickBot="1" x14ac:dyDescent="0.3">
      <c r="B25" s="230" t="s">
        <v>10</v>
      </c>
      <c r="C25" s="230"/>
      <c r="D25" s="203">
        <f>SUM(D20:D24)</f>
        <v>358</v>
      </c>
      <c r="E25" s="203"/>
      <c r="F25" s="203">
        <f>SUM(F20:F24)</f>
        <v>22544.46</v>
      </c>
    </row>
    <row r="26" spans="2:7" ht="19.5" thickTop="1" x14ac:dyDescent="0.3">
      <c r="B26" s="31"/>
      <c r="C26" s="31"/>
      <c r="D26" s="32"/>
      <c r="E26" s="32"/>
      <c r="F26" s="3"/>
    </row>
    <row r="27" spans="2:7" ht="18.75" x14ac:dyDescent="0.3">
      <c r="B27" s="31"/>
      <c r="C27" s="31"/>
      <c r="D27" s="32"/>
      <c r="E27" s="32"/>
      <c r="F27" s="3"/>
    </row>
    <row r="28" spans="2:7" ht="19.5" thickBot="1" x14ac:dyDescent="0.35">
      <c r="B28" s="234" t="s">
        <v>26</v>
      </c>
      <c r="C28" s="234"/>
      <c r="D28" s="234"/>
      <c r="E28" s="234"/>
      <c r="F28" s="234"/>
      <c r="G28" s="33"/>
    </row>
    <row r="29" spans="2:7" s="133" customFormat="1" ht="16.5" thickBot="1" x14ac:dyDescent="0.3">
      <c r="B29" s="128" t="s">
        <v>1</v>
      </c>
      <c r="C29" s="129" t="s">
        <v>2</v>
      </c>
      <c r="D29" s="130" t="s">
        <v>3</v>
      </c>
      <c r="E29" s="130" t="s">
        <v>18</v>
      </c>
      <c r="F29" s="131" t="s">
        <v>4</v>
      </c>
      <c r="G29" s="132"/>
    </row>
    <row r="30" spans="2:7" s="133" customFormat="1" ht="15.75" x14ac:dyDescent="0.2">
      <c r="B30" s="186" t="s">
        <v>80</v>
      </c>
      <c r="C30" s="201">
        <v>45978</v>
      </c>
      <c r="D30" s="163">
        <v>22</v>
      </c>
      <c r="E30" s="164">
        <v>63.51</v>
      </c>
      <c r="F30" s="202">
        <v>1397.22</v>
      </c>
      <c r="G30" s="132"/>
    </row>
    <row r="31" spans="2:7" ht="19.5" thickBot="1" x14ac:dyDescent="0.35">
      <c r="B31" s="231" t="s">
        <v>38</v>
      </c>
      <c r="C31" s="231"/>
      <c r="D31" s="27">
        <f>SUM(D30:D30)</f>
        <v>22</v>
      </c>
      <c r="E31" s="27">
        <f>SUM(E30:E30)</f>
        <v>63.51</v>
      </c>
      <c r="F31" s="27">
        <f>SUM(F30:F30)</f>
        <v>1397.22</v>
      </c>
    </row>
    <row r="32" spans="2:7" ht="15.75" thickTop="1" x14ac:dyDescent="0.25">
      <c r="B32" s="5"/>
      <c r="C32" s="5"/>
      <c r="D32" s="6"/>
      <c r="E32" s="9"/>
      <c r="F32" s="7"/>
    </row>
    <row r="33" spans="1:6" x14ac:dyDescent="0.25">
      <c r="B33" s="5"/>
      <c r="C33" s="5"/>
      <c r="D33" s="6"/>
      <c r="E33" s="9"/>
      <c r="F33" s="7"/>
    </row>
    <row r="34" spans="1:6" ht="19.5" thickBot="1" x14ac:dyDescent="0.35">
      <c r="B34" s="234" t="s">
        <v>41</v>
      </c>
      <c r="C34" s="234"/>
      <c r="D34" s="234"/>
      <c r="E34" s="234"/>
      <c r="F34" s="234"/>
    </row>
    <row r="35" spans="1:6" ht="16.5" thickBot="1" x14ac:dyDescent="0.3">
      <c r="B35" s="128" t="s">
        <v>1</v>
      </c>
      <c r="C35" s="129" t="s">
        <v>2</v>
      </c>
      <c r="D35" s="130" t="s">
        <v>3</v>
      </c>
      <c r="E35" s="130" t="s">
        <v>18</v>
      </c>
      <c r="F35" s="131" t="s">
        <v>4</v>
      </c>
    </row>
    <row r="36" spans="1:6" s="127" customFormat="1" ht="15.75" x14ac:dyDescent="0.25">
      <c r="B36" s="186" t="s">
        <v>78</v>
      </c>
      <c r="C36" s="201">
        <v>45980</v>
      </c>
      <c r="D36" s="211">
        <v>17596</v>
      </c>
      <c r="E36" s="212">
        <v>62.877074335000003</v>
      </c>
      <c r="F36" s="163">
        <f t="shared" ref="F36:F37" si="1">+D36*E36</f>
        <v>1106384.9999986601</v>
      </c>
    </row>
    <row r="37" spans="1:6" s="127" customFormat="1" ht="15.75" x14ac:dyDescent="0.25">
      <c r="B37" s="168" t="s">
        <v>79</v>
      </c>
      <c r="C37" s="165">
        <v>45988</v>
      </c>
      <c r="D37" s="187">
        <v>5766</v>
      </c>
      <c r="E37" s="169">
        <v>63.880072800000001</v>
      </c>
      <c r="F37" s="202">
        <f t="shared" si="1"/>
        <v>368332.49976480001</v>
      </c>
    </row>
    <row r="38" spans="1:6" ht="15.75" thickBot="1" x14ac:dyDescent="0.3">
      <c r="B38" s="232" t="s">
        <v>10</v>
      </c>
      <c r="C38" s="232"/>
      <c r="D38" s="203">
        <f>SUM(D36:D37)</f>
        <v>23362</v>
      </c>
      <c r="E38" s="203"/>
      <c r="F38" s="203">
        <f>SUM(F36:F37)</f>
        <v>1474717.4997634601</v>
      </c>
    </row>
    <row r="39" spans="1:6" ht="19.5" thickTop="1" x14ac:dyDescent="0.3">
      <c r="B39" s="106"/>
      <c r="C39" s="106"/>
      <c r="D39" s="32"/>
      <c r="E39" s="32"/>
      <c r="F39" s="32"/>
    </row>
    <row r="40" spans="1:6" ht="19.5" thickBot="1" x14ac:dyDescent="0.35">
      <c r="B40" s="234" t="s">
        <v>33</v>
      </c>
      <c r="C40" s="234"/>
      <c r="D40" s="234"/>
      <c r="E40" s="234"/>
      <c r="F40" s="234"/>
    </row>
    <row r="41" spans="1:6" ht="16.5" thickBot="1" x14ac:dyDescent="0.3">
      <c r="B41" s="128" t="s">
        <v>1</v>
      </c>
      <c r="C41" s="129" t="s">
        <v>2</v>
      </c>
      <c r="D41" s="130" t="s">
        <v>3</v>
      </c>
      <c r="E41" s="130" t="s">
        <v>18</v>
      </c>
      <c r="F41" s="131" t="s">
        <v>4</v>
      </c>
    </row>
    <row r="42" spans="1:6" x14ac:dyDescent="0.25">
      <c r="B42" s="168" t="s">
        <v>82</v>
      </c>
      <c r="C42" s="165">
        <v>45988</v>
      </c>
      <c r="D42" s="211">
        <v>268.92</v>
      </c>
      <c r="E42" s="214">
        <v>62.759965000000001</v>
      </c>
      <c r="F42" s="202">
        <v>16877.41</v>
      </c>
    </row>
    <row r="43" spans="1:6" ht="19.5" thickBot="1" x14ac:dyDescent="0.35">
      <c r="B43" s="231" t="s">
        <v>10</v>
      </c>
      <c r="C43" s="231"/>
      <c r="D43" s="27">
        <f>SUM(D42:D42)</f>
        <v>268.92</v>
      </c>
      <c r="E43" s="27"/>
      <c r="F43" s="27">
        <f>SUM(F42:F42)</f>
        <v>16877.41</v>
      </c>
    </row>
    <row r="44" spans="1:6" ht="16.5" thickTop="1" x14ac:dyDescent="0.25">
      <c r="A44" s="233"/>
      <c r="B44" s="233"/>
      <c r="C44" s="233"/>
      <c r="D44" s="233"/>
      <c r="E44" s="233"/>
      <c r="F44" s="233"/>
    </row>
    <row r="45" spans="1:6" ht="19.5" thickBot="1" x14ac:dyDescent="0.35">
      <c r="A45" s="200"/>
      <c r="B45" s="234" t="s">
        <v>68</v>
      </c>
      <c r="C45" s="234"/>
      <c r="D45" s="234"/>
      <c r="E45" s="234"/>
      <c r="F45" s="234"/>
    </row>
    <row r="46" spans="1:6" ht="16.5" thickBot="1" x14ac:dyDescent="0.3">
      <c r="A46" s="200"/>
      <c r="B46" s="128" t="s">
        <v>1</v>
      </c>
      <c r="C46" s="129" t="s">
        <v>2</v>
      </c>
      <c r="D46" s="130" t="s">
        <v>3</v>
      </c>
      <c r="E46" s="130" t="s">
        <v>18</v>
      </c>
      <c r="F46" s="131" t="s">
        <v>4</v>
      </c>
    </row>
    <row r="47" spans="1:6" ht="15.75" x14ac:dyDescent="0.25">
      <c r="A47" s="200"/>
      <c r="B47" s="186" t="s">
        <v>83</v>
      </c>
      <c r="C47" s="201">
        <v>45968</v>
      </c>
      <c r="D47" s="163">
        <v>137.84</v>
      </c>
      <c r="E47" s="214">
        <v>64.159968078899993</v>
      </c>
      <c r="F47" s="202">
        <f>+D47*E47</f>
        <v>8843.8099999955757</v>
      </c>
    </row>
    <row r="48" spans="1:6" ht="19.5" thickBot="1" x14ac:dyDescent="0.35">
      <c r="A48" s="200"/>
      <c r="B48" s="231" t="s">
        <v>10</v>
      </c>
      <c r="C48" s="231"/>
      <c r="D48" s="27">
        <f>SUM(D47:D47)</f>
        <v>137.84</v>
      </c>
      <c r="E48" s="27"/>
      <c r="F48" s="27">
        <f>SUM(F47:F47)</f>
        <v>8843.8099999955757</v>
      </c>
    </row>
    <row r="49" spans="1:8" ht="16.5" thickTop="1" x14ac:dyDescent="0.25">
      <c r="A49" s="200"/>
      <c r="B49" s="200"/>
      <c r="C49" s="200"/>
      <c r="D49" s="200"/>
      <c r="E49" s="200"/>
      <c r="F49" s="200"/>
    </row>
    <row r="50" spans="1:8" ht="15.75" x14ac:dyDescent="0.25">
      <c r="A50" s="200"/>
      <c r="B50" s="200"/>
      <c r="C50" s="200"/>
      <c r="D50" s="200"/>
      <c r="E50" s="200"/>
      <c r="F50" s="200"/>
    </row>
    <row r="51" spans="1:8" ht="15.75" x14ac:dyDescent="0.25">
      <c r="A51" s="200"/>
      <c r="B51" s="200"/>
      <c r="C51" s="200"/>
      <c r="D51" s="200"/>
      <c r="E51" s="200"/>
      <c r="F51" s="200"/>
    </row>
    <row r="52" spans="1:8" ht="19.5" thickBot="1" x14ac:dyDescent="0.35">
      <c r="A52" s="134"/>
      <c r="B52" s="226" t="s">
        <v>63</v>
      </c>
      <c r="C52" s="226"/>
      <c r="D52" s="226"/>
      <c r="E52" s="226"/>
      <c r="F52" s="226"/>
    </row>
    <row r="53" spans="1:8" ht="15.75" x14ac:dyDescent="0.25">
      <c r="B53" s="137" t="s">
        <v>54</v>
      </c>
      <c r="C53" s="138" t="s">
        <v>55</v>
      </c>
      <c r="D53" s="139" t="s">
        <v>57</v>
      </c>
      <c r="E53" s="140" t="s">
        <v>56</v>
      </c>
    </row>
    <row r="54" spans="1:8" s="127" customFormat="1" ht="15.75" x14ac:dyDescent="0.25">
      <c r="B54" s="141" t="s">
        <v>66</v>
      </c>
      <c r="C54" s="142" t="s">
        <v>35</v>
      </c>
      <c r="D54" s="235">
        <v>349541.54</v>
      </c>
      <c r="E54" s="237">
        <v>349541.54</v>
      </c>
    </row>
    <row r="55" spans="1:8" s="127" customFormat="1" ht="15.75" x14ac:dyDescent="0.25">
      <c r="B55" s="143" t="s">
        <v>67</v>
      </c>
      <c r="C55" s="144" t="s">
        <v>36</v>
      </c>
      <c r="D55" s="236"/>
      <c r="E55" s="238"/>
    </row>
    <row r="56" spans="1:8" ht="15.75" thickBot="1" x14ac:dyDescent="0.3">
      <c r="A56" s="46"/>
      <c r="B56" s="227" t="s">
        <v>38</v>
      </c>
      <c r="C56" s="228"/>
      <c r="D56" s="170">
        <f>SUM(D54:D55)</f>
        <v>349541.54</v>
      </c>
      <c r="E56" s="171">
        <f>SUM(E54:E54)</f>
        <v>349541.54</v>
      </c>
    </row>
    <row r="57" spans="1:8" ht="18.75" x14ac:dyDescent="0.3">
      <c r="B57" s="31"/>
      <c r="C57" s="31"/>
      <c r="D57" s="32"/>
      <c r="E57" s="32"/>
      <c r="F57" s="54"/>
      <c r="G57" s="48"/>
      <c r="H57" s="49"/>
    </row>
    <row r="58" spans="1:8" ht="15.75" thickBot="1" x14ac:dyDescent="0.3">
      <c r="B58" s="5"/>
      <c r="C58" s="5"/>
      <c r="D58" s="10"/>
      <c r="E58" s="9"/>
      <c r="F58" s="9"/>
      <c r="G58" s="55"/>
      <c r="H58" s="51"/>
    </row>
    <row r="59" spans="1:8" ht="19.5" thickBot="1" x14ac:dyDescent="0.35">
      <c r="B59" s="5"/>
      <c r="C59" s="224" t="s">
        <v>5</v>
      </c>
      <c r="D59" s="225"/>
      <c r="F59" s="9"/>
      <c r="G59" s="57"/>
      <c r="H59" s="57"/>
    </row>
    <row r="60" spans="1:8" ht="18.75" x14ac:dyDescent="0.3">
      <c r="B60" s="5"/>
      <c r="C60" s="135" t="s">
        <v>58</v>
      </c>
      <c r="D60" s="136" t="s">
        <v>6</v>
      </c>
      <c r="F60" s="9"/>
      <c r="G60" s="30"/>
      <c r="H60" s="30"/>
    </row>
    <row r="61" spans="1:8" ht="18.75" x14ac:dyDescent="0.3">
      <c r="B61" s="5"/>
      <c r="C61" s="12">
        <f>D48+D43+D38+D31+D25+D15</f>
        <v>24208.76</v>
      </c>
      <c r="D61" s="13">
        <f>F43+F38+F31+F25+F15+F48+E56</f>
        <v>1877714.5397634557</v>
      </c>
      <c r="F61" s="9"/>
    </row>
    <row r="62" spans="1:8" ht="18.75" x14ac:dyDescent="0.3">
      <c r="B62" s="5"/>
      <c r="C62" s="11"/>
      <c r="D62" s="28"/>
      <c r="E62" s="29"/>
      <c r="F62" s="9"/>
    </row>
    <row r="63" spans="1:8" x14ac:dyDescent="0.25">
      <c r="B63" s="5"/>
      <c r="C63" s="11"/>
      <c r="D63" s="6"/>
      <c r="E63" s="14" t="s">
        <v>12</v>
      </c>
      <c r="F63" s="15"/>
    </row>
    <row r="64" spans="1:8" x14ac:dyDescent="0.25">
      <c r="B64" s="2"/>
      <c r="C64" s="46"/>
      <c r="D64" s="46"/>
      <c r="E64" s="47"/>
      <c r="F64" s="46"/>
    </row>
    <row r="65" spans="2:6" x14ac:dyDescent="0.25">
      <c r="B65" s="50"/>
      <c r="C65" s="50"/>
      <c r="D65" s="50"/>
      <c r="E65" s="2"/>
      <c r="F65" s="55"/>
    </row>
    <row r="66" spans="2:6" x14ac:dyDescent="0.25">
      <c r="E66" s="52"/>
      <c r="F66" s="56"/>
    </row>
    <row r="74" spans="2:6" ht="18.75" thickBot="1" x14ac:dyDescent="0.3">
      <c r="B74" s="250" t="s">
        <v>11</v>
      </c>
      <c r="C74" s="250"/>
      <c r="D74" s="250"/>
      <c r="E74" s="250"/>
    </row>
    <row r="75" spans="2:6" ht="16.5" thickBot="1" x14ac:dyDescent="0.3">
      <c r="B75" s="112" t="s">
        <v>2</v>
      </c>
      <c r="C75" s="113" t="s">
        <v>1</v>
      </c>
      <c r="D75" s="114" t="s">
        <v>62</v>
      </c>
      <c r="E75" s="115" t="s">
        <v>13</v>
      </c>
    </row>
    <row r="76" spans="2:6" x14ac:dyDescent="0.25">
      <c r="B76" s="98">
        <v>45964</v>
      </c>
      <c r="C76" s="96" t="s">
        <v>120</v>
      </c>
      <c r="D76" s="149" t="s">
        <v>33</v>
      </c>
      <c r="E76" s="88">
        <v>12336.46</v>
      </c>
    </row>
    <row r="77" spans="2:6" x14ac:dyDescent="0.25">
      <c r="B77" s="153">
        <v>45964</v>
      </c>
      <c r="C77" s="96" t="s">
        <v>121</v>
      </c>
      <c r="D77" s="97" t="s">
        <v>122</v>
      </c>
      <c r="E77" s="70">
        <v>17268578.690000001</v>
      </c>
    </row>
    <row r="78" spans="2:6" x14ac:dyDescent="0.25">
      <c r="B78" s="153">
        <v>45964</v>
      </c>
      <c r="C78" s="96" t="s">
        <v>123</v>
      </c>
      <c r="D78" s="97" t="s">
        <v>42</v>
      </c>
      <c r="E78" s="70">
        <v>8814</v>
      </c>
    </row>
    <row r="79" spans="2:6" x14ac:dyDescent="0.25">
      <c r="B79" s="153">
        <v>45964</v>
      </c>
      <c r="C79" s="96" t="s">
        <v>124</v>
      </c>
      <c r="D79" s="97" t="s">
        <v>43</v>
      </c>
      <c r="E79" s="70">
        <v>2400</v>
      </c>
    </row>
    <row r="80" spans="2:6" x14ac:dyDescent="0.25">
      <c r="B80" s="153">
        <v>45964</v>
      </c>
      <c r="C80" s="96" t="s">
        <v>125</v>
      </c>
      <c r="D80" s="97" t="s">
        <v>33</v>
      </c>
      <c r="E80" s="70">
        <v>11113</v>
      </c>
    </row>
    <row r="81" spans="2:5" x14ac:dyDescent="0.25">
      <c r="B81" s="98">
        <v>45964</v>
      </c>
      <c r="C81" s="96" t="s">
        <v>126</v>
      </c>
      <c r="D81" s="97" t="s">
        <v>122</v>
      </c>
      <c r="E81" s="70">
        <v>10125</v>
      </c>
    </row>
    <row r="82" spans="2:5" x14ac:dyDescent="0.25">
      <c r="B82" s="153">
        <v>45964</v>
      </c>
      <c r="C82" s="96" t="s">
        <v>127</v>
      </c>
      <c r="D82" s="97" t="s">
        <v>122</v>
      </c>
      <c r="E82" s="70">
        <v>9590</v>
      </c>
    </row>
    <row r="83" spans="2:5" x14ac:dyDescent="0.25">
      <c r="B83" s="153">
        <v>45964</v>
      </c>
      <c r="C83" s="96" t="s">
        <v>128</v>
      </c>
      <c r="D83" s="97" t="s">
        <v>122</v>
      </c>
      <c r="E83" s="70">
        <v>8850</v>
      </c>
    </row>
    <row r="84" spans="2:5" x14ac:dyDescent="0.25">
      <c r="B84" s="153">
        <v>45964</v>
      </c>
      <c r="C84" s="96" t="s">
        <v>129</v>
      </c>
      <c r="D84" s="97" t="s">
        <v>68</v>
      </c>
      <c r="E84" s="70">
        <v>5132</v>
      </c>
    </row>
    <row r="85" spans="2:5" x14ac:dyDescent="0.25">
      <c r="B85" s="153">
        <v>45964</v>
      </c>
      <c r="C85" s="96" t="s">
        <v>130</v>
      </c>
      <c r="D85" s="97" t="s">
        <v>43</v>
      </c>
      <c r="E85" s="70">
        <v>9766</v>
      </c>
    </row>
    <row r="86" spans="2:5" x14ac:dyDescent="0.25">
      <c r="B86" s="153">
        <v>45964</v>
      </c>
      <c r="C86" s="96" t="s">
        <v>131</v>
      </c>
      <c r="D86" s="65" t="s">
        <v>52</v>
      </c>
      <c r="E86" s="70">
        <v>1305</v>
      </c>
    </row>
    <row r="87" spans="2:5" x14ac:dyDescent="0.25">
      <c r="B87" s="153">
        <v>45964</v>
      </c>
      <c r="C87" s="96" t="s">
        <v>132</v>
      </c>
      <c r="D87" s="65" t="s">
        <v>33</v>
      </c>
      <c r="E87" s="70">
        <v>20002.71</v>
      </c>
    </row>
    <row r="88" spans="2:5" x14ac:dyDescent="0.25">
      <c r="B88" s="153">
        <v>45965</v>
      </c>
      <c r="C88" s="96" t="s">
        <v>133</v>
      </c>
      <c r="D88" s="97" t="s">
        <v>122</v>
      </c>
      <c r="E88" s="70">
        <v>4149913.19</v>
      </c>
    </row>
    <row r="89" spans="2:5" x14ac:dyDescent="0.25">
      <c r="B89" s="153">
        <v>45965</v>
      </c>
      <c r="C89" s="96" t="s">
        <v>134</v>
      </c>
      <c r="D89" s="97" t="s">
        <v>33</v>
      </c>
      <c r="E89" s="70">
        <v>71450</v>
      </c>
    </row>
    <row r="90" spans="2:5" x14ac:dyDescent="0.25">
      <c r="B90" s="153">
        <v>45965</v>
      </c>
      <c r="C90" s="96" t="s">
        <v>135</v>
      </c>
      <c r="D90" s="97" t="s">
        <v>68</v>
      </c>
      <c r="E90" s="70">
        <v>28722</v>
      </c>
    </row>
    <row r="91" spans="2:5" x14ac:dyDescent="0.25">
      <c r="B91" s="98">
        <v>45965</v>
      </c>
      <c r="C91" s="96" t="s">
        <v>136</v>
      </c>
      <c r="D91" s="97" t="s">
        <v>42</v>
      </c>
      <c r="E91" s="70">
        <v>3070</v>
      </c>
    </row>
    <row r="92" spans="2:5" x14ac:dyDescent="0.25">
      <c r="B92" s="153">
        <v>45965</v>
      </c>
      <c r="C92" s="96" t="s">
        <v>137</v>
      </c>
      <c r="D92" s="97" t="s">
        <v>42</v>
      </c>
      <c r="E92" s="70">
        <v>2608</v>
      </c>
    </row>
    <row r="93" spans="2:5" x14ac:dyDescent="0.25">
      <c r="B93" s="153">
        <v>45965</v>
      </c>
      <c r="C93" s="96" t="s">
        <v>138</v>
      </c>
      <c r="D93" s="97" t="s">
        <v>122</v>
      </c>
      <c r="E93" s="70">
        <v>11664</v>
      </c>
    </row>
    <row r="94" spans="2:5" x14ac:dyDescent="0.25">
      <c r="B94" s="153">
        <v>45965</v>
      </c>
      <c r="C94" s="96" t="s">
        <v>139</v>
      </c>
      <c r="D94" s="97" t="s">
        <v>122</v>
      </c>
      <c r="E94" s="70">
        <v>9105</v>
      </c>
    </row>
    <row r="95" spans="2:5" x14ac:dyDescent="0.25">
      <c r="B95" s="153">
        <v>45965</v>
      </c>
      <c r="C95" s="97" t="s">
        <v>140</v>
      </c>
      <c r="D95" s="97" t="s">
        <v>43</v>
      </c>
      <c r="E95" s="70">
        <v>11631</v>
      </c>
    </row>
    <row r="96" spans="2:5" x14ac:dyDescent="0.25">
      <c r="B96" s="153">
        <v>45965</v>
      </c>
      <c r="C96" s="97" t="s">
        <v>141</v>
      </c>
      <c r="D96" s="97" t="s">
        <v>43</v>
      </c>
      <c r="E96" s="70">
        <v>6382</v>
      </c>
    </row>
    <row r="97" spans="2:5" x14ac:dyDescent="0.25">
      <c r="B97" s="153">
        <v>45965</v>
      </c>
      <c r="C97" s="96" t="s">
        <v>142</v>
      </c>
      <c r="D97" s="97" t="s">
        <v>43</v>
      </c>
      <c r="E97" s="70">
        <v>3584</v>
      </c>
    </row>
    <row r="98" spans="2:5" x14ac:dyDescent="0.25">
      <c r="B98" s="153">
        <v>45965</v>
      </c>
      <c r="C98" s="96" t="s">
        <v>143</v>
      </c>
      <c r="D98" s="97" t="s">
        <v>44</v>
      </c>
      <c r="E98" s="70">
        <v>7440</v>
      </c>
    </row>
    <row r="99" spans="2:5" x14ac:dyDescent="0.25">
      <c r="B99" s="153">
        <v>45965</v>
      </c>
      <c r="C99" s="96" t="s">
        <v>144</v>
      </c>
      <c r="D99" s="97" t="s">
        <v>44</v>
      </c>
      <c r="E99" s="70">
        <v>450</v>
      </c>
    </row>
    <row r="100" spans="2:5" x14ac:dyDescent="0.25">
      <c r="B100" s="98">
        <v>45965</v>
      </c>
      <c r="C100" s="96" t="s">
        <v>145</v>
      </c>
      <c r="D100" s="97" t="s">
        <v>44</v>
      </c>
      <c r="E100" s="70">
        <v>3837</v>
      </c>
    </row>
    <row r="101" spans="2:5" x14ac:dyDescent="0.25">
      <c r="B101" s="98">
        <v>45965</v>
      </c>
      <c r="C101" s="96" t="s">
        <v>146</v>
      </c>
      <c r="D101" s="97" t="s">
        <v>68</v>
      </c>
      <c r="E101" s="70">
        <v>2144</v>
      </c>
    </row>
    <row r="102" spans="2:5" x14ac:dyDescent="0.25">
      <c r="B102" s="153">
        <v>45965</v>
      </c>
      <c r="C102" s="96" t="s">
        <v>147</v>
      </c>
      <c r="D102" s="97" t="s">
        <v>68</v>
      </c>
      <c r="E102" s="70">
        <v>778</v>
      </c>
    </row>
    <row r="103" spans="2:5" x14ac:dyDescent="0.25">
      <c r="B103" s="153">
        <v>45965</v>
      </c>
      <c r="C103" s="96" t="s">
        <v>148</v>
      </c>
      <c r="D103" s="97" t="s">
        <v>33</v>
      </c>
      <c r="E103" s="70">
        <v>22225.4</v>
      </c>
    </row>
    <row r="104" spans="2:5" x14ac:dyDescent="0.25">
      <c r="B104" s="98">
        <v>45966</v>
      </c>
      <c r="C104" s="96" t="s">
        <v>149</v>
      </c>
      <c r="D104" s="98" t="s">
        <v>122</v>
      </c>
      <c r="E104" s="70">
        <v>277633.5</v>
      </c>
    </row>
    <row r="105" spans="2:5" x14ac:dyDescent="0.25">
      <c r="B105" s="153">
        <v>45966</v>
      </c>
      <c r="C105" s="96" t="s">
        <v>150</v>
      </c>
      <c r="D105" s="98" t="s">
        <v>33</v>
      </c>
      <c r="E105" s="70">
        <v>102400</v>
      </c>
    </row>
    <row r="106" spans="2:5" x14ac:dyDescent="0.25">
      <c r="B106" s="153">
        <v>45966</v>
      </c>
      <c r="C106" s="96" t="s">
        <v>151</v>
      </c>
      <c r="D106" s="98" t="s">
        <v>33</v>
      </c>
      <c r="E106" s="70">
        <v>1276332.01</v>
      </c>
    </row>
    <row r="107" spans="2:5" x14ac:dyDescent="0.25">
      <c r="B107" s="153">
        <v>45966</v>
      </c>
      <c r="C107" s="96" t="s">
        <v>152</v>
      </c>
      <c r="D107" s="98" t="s">
        <v>33</v>
      </c>
      <c r="E107" s="70">
        <v>44450.59</v>
      </c>
    </row>
    <row r="108" spans="2:5" x14ac:dyDescent="0.25">
      <c r="B108" s="153">
        <v>45966</v>
      </c>
      <c r="C108" s="96" t="s">
        <v>153</v>
      </c>
      <c r="D108" s="98" t="s">
        <v>42</v>
      </c>
      <c r="E108" s="70">
        <v>6691</v>
      </c>
    </row>
    <row r="109" spans="2:5" x14ac:dyDescent="0.25">
      <c r="B109" s="153">
        <v>45966</v>
      </c>
      <c r="C109" s="96" t="s">
        <v>154</v>
      </c>
      <c r="D109" s="98" t="s">
        <v>122</v>
      </c>
      <c r="E109" s="70">
        <v>13298</v>
      </c>
    </row>
    <row r="110" spans="2:5" x14ac:dyDescent="0.25">
      <c r="B110" s="153">
        <v>45966</v>
      </c>
      <c r="C110" s="96" t="s">
        <v>155</v>
      </c>
      <c r="D110" s="98" t="s">
        <v>122</v>
      </c>
      <c r="E110" s="70">
        <v>8295</v>
      </c>
    </row>
    <row r="111" spans="2:5" x14ac:dyDescent="0.25">
      <c r="B111" s="153">
        <v>45966</v>
      </c>
      <c r="C111" s="96" t="s">
        <v>156</v>
      </c>
      <c r="D111" s="98" t="s">
        <v>43</v>
      </c>
      <c r="E111" s="70">
        <v>2400</v>
      </c>
    </row>
    <row r="112" spans="2:5" x14ac:dyDescent="0.25">
      <c r="B112" s="153">
        <v>45966</v>
      </c>
      <c r="C112" s="96" t="s">
        <v>157</v>
      </c>
      <c r="D112" s="98" t="s">
        <v>68</v>
      </c>
      <c r="E112" s="70">
        <v>528</v>
      </c>
    </row>
    <row r="113" spans="2:5" x14ac:dyDescent="0.25">
      <c r="B113" s="153">
        <v>45966</v>
      </c>
      <c r="C113" s="104" t="s">
        <v>158</v>
      </c>
      <c r="D113" s="99" t="s">
        <v>71</v>
      </c>
      <c r="E113" s="86">
        <v>11932</v>
      </c>
    </row>
    <row r="114" spans="2:5" x14ac:dyDescent="0.25">
      <c r="B114" s="153">
        <v>45966</v>
      </c>
      <c r="C114" s="96" t="s">
        <v>159</v>
      </c>
      <c r="D114" s="98" t="s">
        <v>71</v>
      </c>
      <c r="E114" s="70">
        <v>7429</v>
      </c>
    </row>
    <row r="115" spans="2:5" x14ac:dyDescent="0.25">
      <c r="B115" s="98">
        <v>45967</v>
      </c>
      <c r="C115" s="96" t="s">
        <v>160</v>
      </c>
      <c r="D115" s="98" t="s">
        <v>33</v>
      </c>
      <c r="E115" s="70">
        <v>58185</v>
      </c>
    </row>
    <row r="116" spans="2:5" x14ac:dyDescent="0.25">
      <c r="B116" s="153">
        <v>45967</v>
      </c>
      <c r="C116" s="96" t="s">
        <v>161</v>
      </c>
      <c r="D116" s="98" t="s">
        <v>42</v>
      </c>
      <c r="E116" s="70">
        <v>3225</v>
      </c>
    </row>
    <row r="117" spans="2:5" x14ac:dyDescent="0.25">
      <c r="B117" s="153">
        <v>45967</v>
      </c>
      <c r="C117" s="96" t="s">
        <v>162</v>
      </c>
      <c r="D117" s="98" t="s">
        <v>122</v>
      </c>
      <c r="E117" s="70">
        <v>9066</v>
      </c>
    </row>
    <row r="118" spans="2:5" x14ac:dyDescent="0.25">
      <c r="B118" s="153">
        <v>45967</v>
      </c>
      <c r="C118" s="96" t="s">
        <v>163</v>
      </c>
      <c r="D118" s="98" t="s">
        <v>122</v>
      </c>
      <c r="E118" s="70">
        <v>13702</v>
      </c>
    </row>
    <row r="119" spans="2:5" x14ac:dyDescent="0.25">
      <c r="B119" s="153">
        <v>45968</v>
      </c>
      <c r="C119" s="96" t="s">
        <v>164</v>
      </c>
      <c r="D119" s="98" t="s">
        <v>33</v>
      </c>
      <c r="E119" s="70">
        <v>79512.36</v>
      </c>
    </row>
    <row r="120" spans="2:5" x14ac:dyDescent="0.25">
      <c r="B120" s="153">
        <v>45968</v>
      </c>
      <c r="C120" s="96" t="s">
        <v>165</v>
      </c>
      <c r="D120" s="65" t="s">
        <v>42</v>
      </c>
      <c r="E120" s="70">
        <v>625</v>
      </c>
    </row>
    <row r="121" spans="2:5" x14ac:dyDescent="0.25">
      <c r="B121" s="153">
        <v>45968</v>
      </c>
      <c r="C121" s="96" t="s">
        <v>166</v>
      </c>
      <c r="D121" s="65" t="s">
        <v>167</v>
      </c>
      <c r="E121" s="70">
        <v>1702</v>
      </c>
    </row>
    <row r="122" spans="2:5" x14ac:dyDescent="0.25">
      <c r="B122" s="153">
        <v>45968</v>
      </c>
      <c r="C122" s="96" t="s">
        <v>168</v>
      </c>
      <c r="D122" s="65" t="s">
        <v>52</v>
      </c>
      <c r="E122" s="70">
        <v>3129</v>
      </c>
    </row>
    <row r="123" spans="2:5" x14ac:dyDescent="0.25">
      <c r="B123" s="153">
        <v>45968</v>
      </c>
      <c r="C123" s="96" t="s">
        <v>169</v>
      </c>
      <c r="D123" s="65" t="s">
        <v>52</v>
      </c>
      <c r="E123" s="70">
        <v>32190</v>
      </c>
    </row>
    <row r="124" spans="2:5" x14ac:dyDescent="0.25">
      <c r="B124" s="154">
        <v>45968</v>
      </c>
      <c r="C124" s="96" t="s">
        <v>170</v>
      </c>
      <c r="D124" s="65" t="s">
        <v>68</v>
      </c>
      <c r="E124" s="70">
        <v>1041</v>
      </c>
    </row>
    <row r="125" spans="2:5" x14ac:dyDescent="0.25">
      <c r="B125" s="154">
        <v>45968</v>
      </c>
      <c r="C125" s="96" t="s">
        <v>171</v>
      </c>
      <c r="D125" s="103" t="s">
        <v>71</v>
      </c>
      <c r="E125" s="70">
        <v>7036</v>
      </c>
    </row>
    <row r="126" spans="2:5" x14ac:dyDescent="0.25">
      <c r="B126" s="154">
        <v>45968</v>
      </c>
      <c r="C126" s="96" t="s">
        <v>172</v>
      </c>
      <c r="D126" s="103" t="s">
        <v>71</v>
      </c>
      <c r="E126" s="70">
        <v>5666</v>
      </c>
    </row>
    <row r="127" spans="2:5" x14ac:dyDescent="0.25">
      <c r="B127" s="154">
        <v>45968</v>
      </c>
      <c r="C127" s="96" t="s">
        <v>173</v>
      </c>
      <c r="D127" s="65" t="s">
        <v>71</v>
      </c>
      <c r="E127" s="70">
        <v>1711</v>
      </c>
    </row>
    <row r="128" spans="2:5" x14ac:dyDescent="0.25">
      <c r="B128" s="154">
        <v>45968</v>
      </c>
      <c r="C128" s="96" t="s">
        <v>174</v>
      </c>
      <c r="D128" s="65" t="s">
        <v>71</v>
      </c>
      <c r="E128" s="70">
        <v>2433</v>
      </c>
    </row>
    <row r="129" spans="2:5" ht="29.25" x14ac:dyDescent="0.25">
      <c r="B129" s="154">
        <v>45968</v>
      </c>
      <c r="C129" s="96">
        <v>80030315</v>
      </c>
      <c r="D129" s="65" t="s">
        <v>122</v>
      </c>
      <c r="E129" s="70">
        <v>4</v>
      </c>
    </row>
    <row r="130" spans="2:5" ht="29.25" x14ac:dyDescent="0.25">
      <c r="B130" s="154">
        <v>45968</v>
      </c>
      <c r="C130" s="96" t="s">
        <v>175</v>
      </c>
      <c r="D130" s="65" t="s">
        <v>122</v>
      </c>
      <c r="E130" s="70">
        <v>13225</v>
      </c>
    </row>
    <row r="131" spans="2:5" ht="29.25" x14ac:dyDescent="0.25">
      <c r="B131" s="154">
        <v>45968</v>
      </c>
      <c r="C131" s="96" t="s">
        <v>176</v>
      </c>
      <c r="D131" s="65" t="s">
        <v>122</v>
      </c>
      <c r="E131" s="70">
        <v>8640</v>
      </c>
    </row>
    <row r="132" spans="2:5" x14ac:dyDescent="0.25">
      <c r="B132" s="154">
        <v>45968</v>
      </c>
      <c r="C132" s="96" t="s">
        <v>177</v>
      </c>
      <c r="D132" s="65" t="s">
        <v>33</v>
      </c>
      <c r="E132" s="70">
        <v>57789.120000000003</v>
      </c>
    </row>
    <row r="133" spans="2:5" x14ac:dyDescent="0.25">
      <c r="B133" s="154">
        <v>45968</v>
      </c>
      <c r="C133" s="96" t="s">
        <v>178</v>
      </c>
      <c r="D133" s="65" t="s">
        <v>68</v>
      </c>
      <c r="E133" s="70">
        <v>2624</v>
      </c>
    </row>
    <row r="134" spans="2:5" x14ac:dyDescent="0.25">
      <c r="B134" s="154">
        <v>45968</v>
      </c>
      <c r="C134" s="96" t="s">
        <v>179</v>
      </c>
      <c r="D134" s="65" t="s">
        <v>30</v>
      </c>
      <c r="E134" s="70">
        <v>8861</v>
      </c>
    </row>
    <row r="135" spans="2:5" x14ac:dyDescent="0.25">
      <c r="B135" s="154">
        <v>45972</v>
      </c>
      <c r="C135" s="96" t="s">
        <v>180</v>
      </c>
      <c r="D135" s="65" t="s">
        <v>33</v>
      </c>
      <c r="E135" s="70">
        <v>141937.65</v>
      </c>
    </row>
    <row r="136" spans="2:5" x14ac:dyDescent="0.25">
      <c r="B136" s="154">
        <v>45972</v>
      </c>
      <c r="C136" s="96" t="s">
        <v>181</v>
      </c>
      <c r="D136" s="65" t="s">
        <v>33</v>
      </c>
      <c r="E136" s="70">
        <v>119185</v>
      </c>
    </row>
    <row r="137" spans="2:5" x14ac:dyDescent="0.25">
      <c r="B137" s="154">
        <v>45972</v>
      </c>
      <c r="C137" s="96" t="s">
        <v>182</v>
      </c>
      <c r="D137" s="65" t="s">
        <v>33</v>
      </c>
      <c r="E137" s="70">
        <v>155190</v>
      </c>
    </row>
    <row r="138" spans="2:5" ht="29.25" x14ac:dyDescent="0.25">
      <c r="B138" s="154">
        <v>45972</v>
      </c>
      <c r="C138" s="96" t="s">
        <v>183</v>
      </c>
      <c r="D138" s="65" t="s">
        <v>122</v>
      </c>
      <c r="E138" s="70">
        <v>22413400.210000001</v>
      </c>
    </row>
    <row r="139" spans="2:5" ht="29.25" x14ac:dyDescent="0.25">
      <c r="B139" s="154">
        <v>45972</v>
      </c>
      <c r="C139" s="96" t="s">
        <v>184</v>
      </c>
      <c r="D139" s="65" t="s">
        <v>122</v>
      </c>
      <c r="E139" s="70">
        <v>14912753.32</v>
      </c>
    </row>
    <row r="140" spans="2:5" x14ac:dyDescent="0.25">
      <c r="B140" s="154">
        <v>45972</v>
      </c>
      <c r="C140" s="96" t="s">
        <v>185</v>
      </c>
      <c r="D140" s="65" t="s">
        <v>167</v>
      </c>
      <c r="E140" s="70">
        <v>6269</v>
      </c>
    </row>
    <row r="141" spans="2:5" x14ac:dyDescent="0.25">
      <c r="B141" s="154">
        <v>45972</v>
      </c>
      <c r="C141" s="96" t="s">
        <v>186</v>
      </c>
      <c r="D141" s="65" t="s">
        <v>71</v>
      </c>
      <c r="E141" s="70">
        <v>100</v>
      </c>
    </row>
    <row r="142" spans="2:5" x14ac:dyDescent="0.25">
      <c r="B142" s="154">
        <v>45972</v>
      </c>
      <c r="C142" s="96" t="s">
        <v>187</v>
      </c>
      <c r="D142" s="65" t="s">
        <v>42</v>
      </c>
      <c r="E142" s="70">
        <v>2875</v>
      </c>
    </row>
    <row r="143" spans="2:5" ht="29.25" x14ac:dyDescent="0.25">
      <c r="B143" s="154">
        <v>45972</v>
      </c>
      <c r="C143" s="96" t="s">
        <v>188</v>
      </c>
      <c r="D143" s="65" t="s">
        <v>122</v>
      </c>
      <c r="E143" s="70">
        <v>9663</v>
      </c>
    </row>
    <row r="144" spans="2:5" ht="29.25" x14ac:dyDescent="0.25">
      <c r="B144" s="154">
        <v>45972</v>
      </c>
      <c r="C144" s="96" t="s">
        <v>189</v>
      </c>
      <c r="D144" s="65" t="s">
        <v>122</v>
      </c>
      <c r="E144" s="70">
        <v>9245</v>
      </c>
    </row>
    <row r="145" spans="2:5" ht="29.25" x14ac:dyDescent="0.25">
      <c r="B145" s="154">
        <v>45972</v>
      </c>
      <c r="C145" s="96" t="s">
        <v>190</v>
      </c>
      <c r="D145" s="65" t="s">
        <v>122</v>
      </c>
      <c r="E145" s="70">
        <v>11186</v>
      </c>
    </row>
    <row r="146" spans="2:5" x14ac:dyDescent="0.25">
      <c r="B146" s="154">
        <v>45972</v>
      </c>
      <c r="C146" s="96" t="s">
        <v>191</v>
      </c>
      <c r="D146" s="65" t="s">
        <v>43</v>
      </c>
      <c r="E146" s="70">
        <v>6416</v>
      </c>
    </row>
    <row r="147" spans="2:5" x14ac:dyDescent="0.25">
      <c r="B147" s="154">
        <v>45972</v>
      </c>
      <c r="C147" s="96" t="s">
        <v>192</v>
      </c>
      <c r="D147" s="65" t="s">
        <v>43</v>
      </c>
      <c r="E147" s="70">
        <v>6416</v>
      </c>
    </row>
    <row r="148" spans="2:5" x14ac:dyDescent="0.25">
      <c r="B148" s="154">
        <v>45972</v>
      </c>
      <c r="C148" s="96" t="s">
        <v>193</v>
      </c>
      <c r="D148" s="65" t="s">
        <v>43</v>
      </c>
      <c r="E148" s="70">
        <v>450</v>
      </c>
    </row>
    <row r="149" spans="2:5" x14ac:dyDescent="0.25">
      <c r="B149" s="154">
        <v>45972</v>
      </c>
      <c r="C149" s="108" t="s">
        <v>194</v>
      </c>
      <c r="D149" s="150" t="s">
        <v>43</v>
      </c>
      <c r="E149" s="151">
        <v>674400</v>
      </c>
    </row>
    <row r="150" spans="2:5" x14ac:dyDescent="0.25">
      <c r="B150" s="154">
        <v>45972</v>
      </c>
      <c r="C150" s="96" t="s">
        <v>195</v>
      </c>
      <c r="D150" s="65" t="s">
        <v>43</v>
      </c>
      <c r="E150" s="70">
        <v>786800</v>
      </c>
    </row>
    <row r="151" spans="2:5" x14ac:dyDescent="0.25">
      <c r="B151" s="154">
        <v>45973</v>
      </c>
      <c r="C151" s="96" t="s">
        <v>196</v>
      </c>
      <c r="D151" s="65" t="s">
        <v>33</v>
      </c>
      <c r="E151" s="70">
        <v>67576</v>
      </c>
    </row>
    <row r="152" spans="2:5" x14ac:dyDescent="0.25">
      <c r="B152" s="154">
        <v>45973</v>
      </c>
      <c r="C152" s="96" t="s">
        <v>197</v>
      </c>
      <c r="D152" s="65" t="s">
        <v>43</v>
      </c>
      <c r="E152" s="70">
        <v>29591.35</v>
      </c>
    </row>
    <row r="153" spans="2:5" x14ac:dyDescent="0.25">
      <c r="B153" s="154">
        <v>45973</v>
      </c>
      <c r="C153" s="96" t="s">
        <v>198</v>
      </c>
      <c r="D153" s="65" t="s">
        <v>42</v>
      </c>
      <c r="E153" s="70">
        <v>250</v>
      </c>
    </row>
    <row r="154" spans="2:5" x14ac:dyDescent="0.25">
      <c r="B154" s="154">
        <v>45973</v>
      </c>
      <c r="C154" s="96" t="s">
        <v>199</v>
      </c>
      <c r="D154" s="65" t="s">
        <v>68</v>
      </c>
      <c r="E154" s="70">
        <v>8372</v>
      </c>
    </row>
    <row r="155" spans="2:5" x14ac:dyDescent="0.25">
      <c r="B155" s="154">
        <v>45973</v>
      </c>
      <c r="C155" s="96" t="s">
        <v>200</v>
      </c>
      <c r="D155" s="65" t="s">
        <v>30</v>
      </c>
      <c r="E155" s="70">
        <v>2171</v>
      </c>
    </row>
    <row r="156" spans="2:5" x14ac:dyDescent="0.25">
      <c r="B156" s="154">
        <v>45973</v>
      </c>
      <c r="C156" s="96" t="s">
        <v>201</v>
      </c>
      <c r="D156" s="65" t="s">
        <v>44</v>
      </c>
      <c r="E156" s="70">
        <v>1335</v>
      </c>
    </row>
    <row r="157" spans="2:5" ht="29.25" x14ac:dyDescent="0.25">
      <c r="B157" s="154">
        <v>45973</v>
      </c>
      <c r="C157" s="96" t="s">
        <v>202</v>
      </c>
      <c r="D157" s="65" t="s">
        <v>122</v>
      </c>
      <c r="E157" s="70">
        <v>7880</v>
      </c>
    </row>
    <row r="158" spans="2:5" ht="29.25" x14ac:dyDescent="0.25">
      <c r="B158" s="154">
        <v>45973</v>
      </c>
      <c r="C158" s="96" t="s">
        <v>203</v>
      </c>
      <c r="D158" s="65" t="s">
        <v>122</v>
      </c>
      <c r="E158" s="70">
        <v>14432</v>
      </c>
    </row>
    <row r="159" spans="2:5" x14ac:dyDescent="0.25">
      <c r="B159" s="154">
        <v>45973</v>
      </c>
      <c r="C159" s="96" t="s">
        <v>204</v>
      </c>
      <c r="D159" s="65" t="s">
        <v>68</v>
      </c>
      <c r="E159" s="70">
        <v>5555</v>
      </c>
    </row>
    <row r="160" spans="2:5" x14ac:dyDescent="0.25">
      <c r="B160" s="154">
        <v>45973</v>
      </c>
      <c r="C160" s="96" t="s">
        <v>205</v>
      </c>
      <c r="D160" s="65" t="s">
        <v>43</v>
      </c>
      <c r="E160" s="70">
        <v>7941</v>
      </c>
    </row>
    <row r="161" spans="2:5" x14ac:dyDescent="0.25">
      <c r="B161" s="154">
        <v>45974</v>
      </c>
      <c r="C161" s="96" t="s">
        <v>206</v>
      </c>
      <c r="D161" s="65" t="s">
        <v>33</v>
      </c>
      <c r="E161" s="70">
        <v>109217</v>
      </c>
    </row>
    <row r="162" spans="2:5" x14ac:dyDescent="0.25">
      <c r="B162" s="154">
        <v>45974</v>
      </c>
      <c r="C162" s="96" t="s">
        <v>207</v>
      </c>
      <c r="D162" s="65" t="s">
        <v>33</v>
      </c>
      <c r="E162" s="70">
        <v>181880</v>
      </c>
    </row>
    <row r="163" spans="2:5" x14ac:dyDescent="0.25">
      <c r="B163" s="154">
        <v>45974</v>
      </c>
      <c r="C163" s="96" t="s">
        <v>208</v>
      </c>
      <c r="D163" s="65" t="s">
        <v>167</v>
      </c>
      <c r="E163" s="70">
        <v>4295</v>
      </c>
    </row>
    <row r="164" spans="2:5" x14ac:dyDescent="0.25">
      <c r="B164" s="154">
        <v>45974</v>
      </c>
      <c r="C164" s="96" t="s">
        <v>209</v>
      </c>
      <c r="D164" s="65" t="s">
        <v>42</v>
      </c>
      <c r="E164" s="70">
        <v>225</v>
      </c>
    </row>
    <row r="165" spans="2:5" x14ac:dyDescent="0.25">
      <c r="B165" s="154">
        <v>45974</v>
      </c>
      <c r="C165" s="96" t="s">
        <v>210</v>
      </c>
      <c r="D165" s="65" t="s">
        <v>44</v>
      </c>
      <c r="E165" s="70">
        <v>1680</v>
      </c>
    </row>
    <row r="166" spans="2:5" x14ac:dyDescent="0.25">
      <c r="B166" s="154">
        <v>45974</v>
      </c>
      <c r="C166" s="96" t="s">
        <v>211</v>
      </c>
      <c r="D166" s="65" t="s">
        <v>71</v>
      </c>
      <c r="E166" s="70">
        <v>3005</v>
      </c>
    </row>
    <row r="167" spans="2:5" x14ac:dyDescent="0.25">
      <c r="B167" s="154">
        <v>45974</v>
      </c>
      <c r="C167" s="96" t="s">
        <v>212</v>
      </c>
      <c r="D167" s="65" t="s">
        <v>71</v>
      </c>
      <c r="E167" s="70">
        <v>8010</v>
      </c>
    </row>
    <row r="168" spans="2:5" x14ac:dyDescent="0.25">
      <c r="B168" s="154">
        <v>45974</v>
      </c>
      <c r="C168" s="96" t="s">
        <v>213</v>
      </c>
      <c r="D168" s="65" t="s">
        <v>43</v>
      </c>
      <c r="E168" s="70">
        <v>24672</v>
      </c>
    </row>
    <row r="169" spans="2:5" ht="29.25" x14ac:dyDescent="0.25">
      <c r="B169" s="154">
        <v>45974</v>
      </c>
      <c r="C169" s="96" t="s">
        <v>214</v>
      </c>
      <c r="D169" s="65" t="s">
        <v>122</v>
      </c>
      <c r="E169" s="70">
        <v>13700</v>
      </c>
    </row>
    <row r="170" spans="2:5" ht="29.25" x14ac:dyDescent="0.25">
      <c r="B170" s="154">
        <v>45974</v>
      </c>
      <c r="C170" s="96" t="s">
        <v>215</v>
      </c>
      <c r="D170" s="65" t="s">
        <v>122</v>
      </c>
      <c r="E170" s="70">
        <v>8805</v>
      </c>
    </row>
    <row r="171" spans="2:5" x14ac:dyDescent="0.25">
      <c r="B171" s="154">
        <v>45974</v>
      </c>
      <c r="C171" s="96" t="s">
        <v>216</v>
      </c>
      <c r="D171" s="65" t="s">
        <v>43</v>
      </c>
      <c r="E171" s="70">
        <v>15420</v>
      </c>
    </row>
    <row r="172" spans="2:5" x14ac:dyDescent="0.25">
      <c r="B172" s="154">
        <v>45974</v>
      </c>
      <c r="C172" s="96" t="s">
        <v>217</v>
      </c>
      <c r="D172" s="65" t="s">
        <v>68</v>
      </c>
      <c r="E172" s="70">
        <v>2473</v>
      </c>
    </row>
    <row r="173" spans="2:5" x14ac:dyDescent="0.25">
      <c r="B173" s="154">
        <v>45974</v>
      </c>
      <c r="C173" s="96" t="s">
        <v>218</v>
      </c>
      <c r="D173" s="65" t="s">
        <v>33</v>
      </c>
      <c r="E173" s="70">
        <v>78680</v>
      </c>
    </row>
    <row r="174" spans="2:5" x14ac:dyDescent="0.25">
      <c r="B174" s="154">
        <v>45975</v>
      </c>
      <c r="C174" s="96" t="s">
        <v>219</v>
      </c>
      <c r="D174" s="65" t="s">
        <v>33</v>
      </c>
      <c r="E174" s="70">
        <v>190628.99</v>
      </c>
    </row>
    <row r="175" spans="2:5" x14ac:dyDescent="0.25">
      <c r="B175" s="154">
        <v>45975</v>
      </c>
      <c r="C175" s="96" t="s">
        <v>209</v>
      </c>
      <c r="D175" s="65" t="s">
        <v>42</v>
      </c>
      <c r="E175" s="70">
        <v>225</v>
      </c>
    </row>
    <row r="176" spans="2:5" x14ac:dyDescent="0.25">
      <c r="B176" s="154">
        <v>45975</v>
      </c>
      <c r="C176" s="96" t="s">
        <v>220</v>
      </c>
      <c r="D176" s="65" t="s">
        <v>43</v>
      </c>
      <c r="E176" s="70">
        <v>5363</v>
      </c>
    </row>
    <row r="177" spans="2:5" x14ac:dyDescent="0.25">
      <c r="B177" s="154">
        <v>45975</v>
      </c>
      <c r="C177" s="96" t="s">
        <v>221</v>
      </c>
      <c r="D177" s="65" t="s">
        <v>43</v>
      </c>
      <c r="E177" s="70">
        <v>4278</v>
      </c>
    </row>
    <row r="178" spans="2:5" ht="29.25" x14ac:dyDescent="0.25">
      <c r="B178" s="154">
        <v>45975</v>
      </c>
      <c r="C178" s="96" t="s">
        <v>222</v>
      </c>
      <c r="D178" s="65" t="s">
        <v>122</v>
      </c>
      <c r="E178" s="70">
        <v>15608</v>
      </c>
    </row>
    <row r="179" spans="2:5" ht="29.25" x14ac:dyDescent="0.25">
      <c r="B179" s="154">
        <v>45975</v>
      </c>
      <c r="C179" s="96" t="s">
        <v>223</v>
      </c>
      <c r="D179" s="65" t="s">
        <v>122</v>
      </c>
      <c r="E179" s="70">
        <v>9289</v>
      </c>
    </row>
    <row r="180" spans="2:5" x14ac:dyDescent="0.25">
      <c r="B180" s="154">
        <v>45975</v>
      </c>
      <c r="C180" s="104" t="s">
        <v>224</v>
      </c>
      <c r="D180" s="105" t="s">
        <v>68</v>
      </c>
      <c r="E180" s="86">
        <v>192</v>
      </c>
    </row>
    <row r="181" spans="2:5" x14ac:dyDescent="0.25">
      <c r="B181" s="154">
        <v>45978</v>
      </c>
      <c r="C181" s="96" t="s">
        <v>225</v>
      </c>
      <c r="D181" s="65" t="s">
        <v>33</v>
      </c>
      <c r="E181" s="70">
        <v>132557.17000000001</v>
      </c>
    </row>
    <row r="182" spans="2:5" ht="17.25" x14ac:dyDescent="0.3">
      <c r="B182" s="154">
        <v>45978</v>
      </c>
      <c r="C182" s="155" t="s">
        <v>226</v>
      </c>
      <c r="D182" s="65" t="s">
        <v>44</v>
      </c>
      <c r="E182" s="70">
        <v>6391</v>
      </c>
    </row>
    <row r="183" spans="2:5" x14ac:dyDescent="0.25">
      <c r="B183" s="154">
        <v>45978</v>
      </c>
      <c r="C183" s="96" t="s">
        <v>227</v>
      </c>
      <c r="D183" s="65" t="s">
        <v>44</v>
      </c>
      <c r="E183" s="70">
        <v>672</v>
      </c>
    </row>
    <row r="184" spans="2:5" x14ac:dyDescent="0.25">
      <c r="B184" s="154">
        <v>45978</v>
      </c>
      <c r="C184" s="96" t="s">
        <v>228</v>
      </c>
      <c r="D184" s="65" t="s">
        <v>167</v>
      </c>
      <c r="E184" s="70">
        <v>70284</v>
      </c>
    </row>
    <row r="185" spans="2:5" ht="29.25" x14ac:dyDescent="0.25">
      <c r="B185" s="154">
        <v>45978</v>
      </c>
      <c r="C185" s="96" t="s">
        <v>229</v>
      </c>
      <c r="D185" s="65" t="s">
        <v>122</v>
      </c>
      <c r="E185" s="70">
        <v>23600</v>
      </c>
    </row>
    <row r="186" spans="2:5" ht="29.25" x14ac:dyDescent="0.25">
      <c r="B186" s="154">
        <v>45978</v>
      </c>
      <c r="C186" s="96" t="s">
        <v>230</v>
      </c>
      <c r="D186" s="65" t="s">
        <v>122</v>
      </c>
      <c r="E186" s="70">
        <v>8519151.5099999998</v>
      </c>
    </row>
    <row r="187" spans="2:5" x14ac:dyDescent="0.25">
      <c r="B187" s="154">
        <v>45978</v>
      </c>
      <c r="C187" s="96" t="s">
        <v>231</v>
      </c>
      <c r="D187" s="65" t="s">
        <v>33</v>
      </c>
      <c r="E187" s="70">
        <v>21651</v>
      </c>
    </row>
    <row r="188" spans="2:5" x14ac:dyDescent="0.25">
      <c r="B188" s="154">
        <v>45978</v>
      </c>
      <c r="C188" s="96" t="s">
        <v>232</v>
      </c>
      <c r="D188" s="65" t="s">
        <v>33</v>
      </c>
      <c r="E188" s="70">
        <v>161110</v>
      </c>
    </row>
    <row r="189" spans="2:5" x14ac:dyDescent="0.25">
      <c r="B189" s="154">
        <v>45978</v>
      </c>
      <c r="C189" s="96" t="s">
        <v>233</v>
      </c>
      <c r="D189" s="65" t="s">
        <v>43</v>
      </c>
      <c r="E189" s="70">
        <v>30</v>
      </c>
    </row>
    <row r="190" spans="2:5" x14ac:dyDescent="0.25">
      <c r="B190" s="154">
        <v>45978</v>
      </c>
      <c r="C190" s="96" t="s">
        <v>234</v>
      </c>
      <c r="D190" s="65" t="s">
        <v>44</v>
      </c>
      <c r="E190" s="70">
        <v>595</v>
      </c>
    </row>
    <row r="191" spans="2:5" ht="29.25" x14ac:dyDescent="0.25">
      <c r="B191" s="154">
        <v>45978</v>
      </c>
      <c r="C191" s="96" t="s">
        <v>235</v>
      </c>
      <c r="D191" s="65" t="s">
        <v>122</v>
      </c>
      <c r="E191" s="70">
        <v>11845</v>
      </c>
    </row>
    <row r="192" spans="2:5" ht="29.25" x14ac:dyDescent="0.25">
      <c r="B192" s="154">
        <v>45978</v>
      </c>
      <c r="C192" s="96" t="s">
        <v>236</v>
      </c>
      <c r="D192" s="65" t="s">
        <v>122</v>
      </c>
      <c r="E192" s="70">
        <v>9640</v>
      </c>
    </row>
    <row r="193" spans="2:5" ht="29.25" x14ac:dyDescent="0.25">
      <c r="B193" s="154">
        <v>45978</v>
      </c>
      <c r="C193" s="96" t="s">
        <v>237</v>
      </c>
      <c r="D193" s="65" t="s">
        <v>122</v>
      </c>
      <c r="E193" s="70">
        <v>10820</v>
      </c>
    </row>
    <row r="194" spans="2:5" ht="29.25" x14ac:dyDescent="0.25">
      <c r="B194" s="154">
        <v>45979</v>
      </c>
      <c r="C194" s="96" t="s">
        <v>238</v>
      </c>
      <c r="D194" s="65" t="s">
        <v>122</v>
      </c>
      <c r="E194" s="70">
        <v>977702.5</v>
      </c>
    </row>
    <row r="195" spans="2:5" x14ac:dyDescent="0.25">
      <c r="B195" s="154">
        <v>45979</v>
      </c>
      <c r="C195" s="96" t="s">
        <v>239</v>
      </c>
      <c r="D195" s="65" t="s">
        <v>33</v>
      </c>
      <c r="E195" s="70">
        <v>145659.09</v>
      </c>
    </row>
    <row r="196" spans="2:5" x14ac:dyDescent="0.25">
      <c r="B196" s="154">
        <v>45979</v>
      </c>
      <c r="C196" s="96" t="s">
        <v>240</v>
      </c>
      <c r="D196" s="65" t="s">
        <v>71</v>
      </c>
      <c r="E196" s="70">
        <v>24210</v>
      </c>
    </row>
    <row r="197" spans="2:5" x14ac:dyDescent="0.25">
      <c r="B197" s="154">
        <v>45979</v>
      </c>
      <c r="C197" s="96" t="s">
        <v>241</v>
      </c>
      <c r="D197" s="65" t="s">
        <v>42</v>
      </c>
      <c r="E197" s="70">
        <v>375</v>
      </c>
    </row>
    <row r="198" spans="2:5" x14ac:dyDescent="0.25">
      <c r="B198" s="154">
        <v>45979</v>
      </c>
      <c r="C198" s="96" t="s">
        <v>242</v>
      </c>
      <c r="D198" s="65" t="s">
        <v>46</v>
      </c>
      <c r="E198" s="70">
        <v>4039.73</v>
      </c>
    </row>
    <row r="199" spans="2:5" ht="29.25" x14ac:dyDescent="0.25">
      <c r="B199" s="154">
        <v>45979</v>
      </c>
      <c r="C199" s="96" t="s">
        <v>243</v>
      </c>
      <c r="D199" s="65" t="s">
        <v>122</v>
      </c>
      <c r="E199" s="70">
        <v>12111</v>
      </c>
    </row>
    <row r="200" spans="2:5" ht="29.25" x14ac:dyDescent="0.25">
      <c r="B200" s="154">
        <v>45979</v>
      </c>
      <c r="C200" s="96" t="s">
        <v>244</v>
      </c>
      <c r="D200" s="65" t="s">
        <v>122</v>
      </c>
      <c r="E200" s="70">
        <v>8694</v>
      </c>
    </row>
    <row r="201" spans="2:5" x14ac:dyDescent="0.25">
      <c r="B201" s="154">
        <v>45979</v>
      </c>
      <c r="C201" s="96" t="s">
        <v>245</v>
      </c>
      <c r="D201" s="65" t="s">
        <v>43</v>
      </c>
      <c r="E201" s="70">
        <v>6351</v>
      </c>
    </row>
    <row r="202" spans="2:5" x14ac:dyDescent="0.25">
      <c r="B202" s="154">
        <v>45979</v>
      </c>
      <c r="C202" s="96" t="s">
        <v>246</v>
      </c>
      <c r="D202" s="65" t="s">
        <v>43</v>
      </c>
      <c r="E202" s="70">
        <v>6362</v>
      </c>
    </row>
    <row r="203" spans="2:5" x14ac:dyDescent="0.25">
      <c r="B203" s="154">
        <v>45979</v>
      </c>
      <c r="C203" s="96" t="s">
        <v>247</v>
      </c>
      <c r="D203" s="65" t="s">
        <v>30</v>
      </c>
      <c r="E203" s="70">
        <v>2485</v>
      </c>
    </row>
    <row r="204" spans="2:5" x14ac:dyDescent="0.25">
      <c r="B204" s="154">
        <v>45979</v>
      </c>
      <c r="C204" s="96" t="s">
        <v>248</v>
      </c>
      <c r="D204" s="65" t="s">
        <v>68</v>
      </c>
      <c r="E204" s="70">
        <v>288</v>
      </c>
    </row>
    <row r="205" spans="2:5" x14ac:dyDescent="0.25">
      <c r="B205" s="154">
        <v>45980</v>
      </c>
      <c r="C205" s="96" t="s">
        <v>249</v>
      </c>
      <c r="D205" s="65" t="s">
        <v>33</v>
      </c>
      <c r="E205" s="70">
        <v>43451</v>
      </c>
    </row>
    <row r="206" spans="2:5" x14ac:dyDescent="0.25">
      <c r="B206" s="154">
        <v>45980</v>
      </c>
      <c r="C206" s="96" t="s">
        <v>250</v>
      </c>
      <c r="D206" s="65" t="s">
        <v>33</v>
      </c>
      <c r="E206" s="70">
        <v>265895</v>
      </c>
    </row>
    <row r="207" spans="2:5" x14ac:dyDescent="0.25">
      <c r="B207" s="154">
        <v>45980</v>
      </c>
      <c r="C207" s="96" t="s">
        <v>251</v>
      </c>
      <c r="D207" s="65" t="s">
        <v>42</v>
      </c>
      <c r="E207" s="70">
        <v>1100</v>
      </c>
    </row>
    <row r="208" spans="2:5" x14ac:dyDescent="0.25">
      <c r="B208" s="154">
        <v>45980</v>
      </c>
      <c r="C208" s="96" t="s">
        <v>252</v>
      </c>
      <c r="D208" s="65" t="s">
        <v>167</v>
      </c>
      <c r="E208" s="70">
        <v>1909</v>
      </c>
    </row>
    <row r="209" spans="2:5" x14ac:dyDescent="0.25">
      <c r="B209" s="154">
        <v>45980</v>
      </c>
      <c r="C209" s="96" t="s">
        <v>253</v>
      </c>
      <c r="D209" s="65" t="s">
        <v>43</v>
      </c>
      <c r="E209" s="70">
        <v>58190</v>
      </c>
    </row>
    <row r="210" spans="2:5" x14ac:dyDescent="0.25">
      <c r="B210" s="154">
        <v>45980</v>
      </c>
      <c r="C210" s="96" t="s">
        <v>254</v>
      </c>
      <c r="D210" s="65" t="s">
        <v>44</v>
      </c>
      <c r="E210" s="70">
        <v>528</v>
      </c>
    </row>
    <row r="211" spans="2:5" ht="29.25" x14ac:dyDescent="0.25">
      <c r="B211" s="154">
        <v>45980</v>
      </c>
      <c r="C211" s="96" t="s">
        <v>255</v>
      </c>
      <c r="D211" s="65" t="s">
        <v>122</v>
      </c>
      <c r="E211" s="70">
        <v>7385</v>
      </c>
    </row>
    <row r="212" spans="2:5" ht="29.25" x14ac:dyDescent="0.25">
      <c r="B212" s="154">
        <v>45980</v>
      </c>
      <c r="C212" s="96" t="s">
        <v>256</v>
      </c>
      <c r="D212" s="65" t="s">
        <v>122</v>
      </c>
      <c r="E212" s="70">
        <v>10925</v>
      </c>
    </row>
    <row r="213" spans="2:5" x14ac:dyDescent="0.25">
      <c r="B213" s="154">
        <v>45980</v>
      </c>
      <c r="C213" s="96" t="s">
        <v>257</v>
      </c>
      <c r="D213" s="65" t="s">
        <v>68</v>
      </c>
      <c r="E213" s="70">
        <v>144</v>
      </c>
    </row>
    <row r="214" spans="2:5" x14ac:dyDescent="0.25">
      <c r="B214" s="154">
        <v>45981</v>
      </c>
      <c r="C214" s="96" t="s">
        <v>258</v>
      </c>
      <c r="D214" s="65" t="s">
        <v>33</v>
      </c>
      <c r="E214" s="70">
        <v>94066.77</v>
      </c>
    </row>
    <row r="215" spans="2:5" x14ac:dyDescent="0.25">
      <c r="B215" s="154">
        <v>45981</v>
      </c>
      <c r="C215" s="96" t="s">
        <v>259</v>
      </c>
      <c r="D215" s="65" t="s">
        <v>42</v>
      </c>
      <c r="E215" s="70">
        <v>2950</v>
      </c>
    </row>
    <row r="216" spans="2:5" ht="29.25" x14ac:dyDescent="0.25">
      <c r="B216" s="154">
        <v>45981</v>
      </c>
      <c r="C216" s="96" t="s">
        <v>260</v>
      </c>
      <c r="D216" s="65" t="s">
        <v>122</v>
      </c>
      <c r="E216" s="70">
        <v>8133</v>
      </c>
    </row>
    <row r="217" spans="2:5" ht="29.25" x14ac:dyDescent="0.25">
      <c r="B217" s="154">
        <v>45981</v>
      </c>
      <c r="C217" s="96" t="s">
        <v>261</v>
      </c>
      <c r="D217" s="65" t="s">
        <v>122</v>
      </c>
      <c r="E217" s="70">
        <v>11951</v>
      </c>
    </row>
    <row r="218" spans="2:5" x14ac:dyDescent="0.25">
      <c r="B218" s="154">
        <v>45981</v>
      </c>
      <c r="C218" s="96" t="s">
        <v>262</v>
      </c>
      <c r="D218" s="65" t="s">
        <v>68</v>
      </c>
      <c r="E218" s="70">
        <v>9926</v>
      </c>
    </row>
    <row r="219" spans="2:5" x14ac:dyDescent="0.25">
      <c r="B219" s="154">
        <v>45981</v>
      </c>
      <c r="C219" s="96" t="s">
        <v>263</v>
      </c>
      <c r="D219" s="65" t="s">
        <v>68</v>
      </c>
      <c r="E219" s="70">
        <v>21016</v>
      </c>
    </row>
    <row r="220" spans="2:5" x14ac:dyDescent="0.25">
      <c r="B220" s="154">
        <v>45982</v>
      </c>
      <c r="C220" s="96" t="s">
        <v>264</v>
      </c>
      <c r="D220" s="65" t="s">
        <v>33</v>
      </c>
      <c r="E220" s="70">
        <v>66532</v>
      </c>
    </row>
    <row r="221" spans="2:5" x14ac:dyDescent="0.25">
      <c r="B221" s="154">
        <v>45982</v>
      </c>
      <c r="C221" s="96" t="s">
        <v>265</v>
      </c>
      <c r="D221" s="65" t="s">
        <v>42</v>
      </c>
      <c r="E221" s="70">
        <v>800</v>
      </c>
    </row>
    <row r="222" spans="2:5" x14ac:dyDescent="0.25">
      <c r="B222" s="154">
        <v>45982</v>
      </c>
      <c r="C222" s="96" t="s">
        <v>266</v>
      </c>
      <c r="D222" s="65" t="s">
        <v>44</v>
      </c>
      <c r="E222" s="70">
        <v>960</v>
      </c>
    </row>
    <row r="223" spans="2:5" x14ac:dyDescent="0.25">
      <c r="B223" s="154">
        <v>45982</v>
      </c>
      <c r="C223" s="96" t="s">
        <v>267</v>
      </c>
      <c r="D223" s="65" t="s">
        <v>44</v>
      </c>
      <c r="E223" s="70">
        <v>3515</v>
      </c>
    </row>
    <row r="224" spans="2:5" x14ac:dyDescent="0.25">
      <c r="B224" s="154">
        <v>45982</v>
      </c>
      <c r="C224" s="96" t="s">
        <v>268</v>
      </c>
      <c r="D224" s="65" t="s">
        <v>43</v>
      </c>
      <c r="E224" s="70">
        <v>2250</v>
      </c>
    </row>
    <row r="225" spans="2:5" x14ac:dyDescent="0.25">
      <c r="B225" s="154">
        <v>45982</v>
      </c>
      <c r="C225" s="96" t="s">
        <v>269</v>
      </c>
      <c r="D225" s="65" t="s">
        <v>43</v>
      </c>
      <c r="E225" s="70">
        <v>2160</v>
      </c>
    </row>
    <row r="226" spans="2:5" x14ac:dyDescent="0.25">
      <c r="B226" s="154">
        <v>45982</v>
      </c>
      <c r="C226" s="96" t="s">
        <v>270</v>
      </c>
      <c r="D226" s="65" t="s">
        <v>43</v>
      </c>
      <c r="E226" s="70">
        <v>1847</v>
      </c>
    </row>
    <row r="227" spans="2:5" x14ac:dyDescent="0.25">
      <c r="B227" s="154">
        <v>45982</v>
      </c>
      <c r="C227" s="96" t="s">
        <v>271</v>
      </c>
      <c r="D227" s="65" t="s">
        <v>43</v>
      </c>
      <c r="E227" s="70">
        <v>2156</v>
      </c>
    </row>
    <row r="228" spans="2:5" ht="29.25" x14ac:dyDescent="0.25">
      <c r="B228" s="154">
        <v>45982</v>
      </c>
      <c r="C228" s="96" t="s">
        <v>272</v>
      </c>
      <c r="D228" s="65" t="s">
        <v>122</v>
      </c>
      <c r="E228" s="70">
        <v>11460</v>
      </c>
    </row>
    <row r="229" spans="2:5" ht="29.25" x14ac:dyDescent="0.25">
      <c r="B229" s="154">
        <v>45982</v>
      </c>
      <c r="C229" s="96" t="s">
        <v>273</v>
      </c>
      <c r="D229" s="65" t="s">
        <v>122</v>
      </c>
      <c r="E229" s="70">
        <v>7785</v>
      </c>
    </row>
    <row r="230" spans="2:5" x14ac:dyDescent="0.25">
      <c r="B230" s="154">
        <v>45982</v>
      </c>
      <c r="C230" s="96" t="s">
        <v>274</v>
      </c>
      <c r="D230" s="65" t="s">
        <v>71</v>
      </c>
      <c r="E230" s="70">
        <v>14780</v>
      </c>
    </row>
    <row r="231" spans="2:5" x14ac:dyDescent="0.25">
      <c r="B231" s="154">
        <v>45982</v>
      </c>
      <c r="C231" s="96" t="s">
        <v>275</v>
      </c>
      <c r="D231" s="65" t="s">
        <v>71</v>
      </c>
      <c r="E231" s="70">
        <v>3510</v>
      </c>
    </row>
    <row r="232" spans="2:5" x14ac:dyDescent="0.25">
      <c r="B232" s="154">
        <v>45982</v>
      </c>
      <c r="C232" s="96" t="s">
        <v>276</v>
      </c>
      <c r="D232" s="65" t="s">
        <v>71</v>
      </c>
      <c r="E232" s="70">
        <v>1917</v>
      </c>
    </row>
    <row r="233" spans="2:5" x14ac:dyDescent="0.25">
      <c r="B233" s="154">
        <v>45982</v>
      </c>
      <c r="C233" s="96" t="s">
        <v>277</v>
      </c>
      <c r="D233" s="65" t="s">
        <v>71</v>
      </c>
      <c r="E233" s="70">
        <v>1350</v>
      </c>
    </row>
    <row r="234" spans="2:5" x14ac:dyDescent="0.25">
      <c r="B234" s="154">
        <v>45982</v>
      </c>
      <c r="C234" s="96" t="s">
        <v>278</v>
      </c>
      <c r="D234" s="65" t="s">
        <v>71</v>
      </c>
      <c r="E234" s="70">
        <v>1801</v>
      </c>
    </row>
    <row r="235" spans="2:5" x14ac:dyDescent="0.25">
      <c r="B235" s="154">
        <v>45985</v>
      </c>
      <c r="C235" s="96" t="s">
        <v>279</v>
      </c>
      <c r="D235" s="65" t="s">
        <v>33</v>
      </c>
      <c r="E235" s="70">
        <v>108908.23</v>
      </c>
    </row>
    <row r="236" spans="2:5" ht="29.25" x14ac:dyDescent="0.25">
      <c r="B236" s="154">
        <v>45985</v>
      </c>
      <c r="C236" s="96" t="s">
        <v>280</v>
      </c>
      <c r="D236" s="65" t="s">
        <v>122</v>
      </c>
      <c r="E236" s="70">
        <v>7145233.8499999996</v>
      </c>
    </row>
    <row r="237" spans="2:5" ht="29.25" x14ac:dyDescent="0.25">
      <c r="B237" s="154">
        <v>45985</v>
      </c>
      <c r="C237" s="96" t="s">
        <v>281</v>
      </c>
      <c r="D237" s="65" t="s">
        <v>122</v>
      </c>
      <c r="E237" s="70">
        <v>110650.03</v>
      </c>
    </row>
    <row r="238" spans="2:5" x14ac:dyDescent="0.25">
      <c r="B238" s="154">
        <v>45985</v>
      </c>
      <c r="C238" s="96" t="s">
        <v>282</v>
      </c>
      <c r="D238" s="65" t="s">
        <v>33</v>
      </c>
      <c r="E238" s="70">
        <v>21660.63</v>
      </c>
    </row>
    <row r="239" spans="2:5" x14ac:dyDescent="0.25">
      <c r="B239" s="154">
        <v>45985</v>
      </c>
      <c r="C239" s="96" t="s">
        <v>283</v>
      </c>
      <c r="D239" s="65" t="s">
        <v>33</v>
      </c>
      <c r="E239" s="70">
        <v>508735.2</v>
      </c>
    </row>
    <row r="240" spans="2:5" x14ac:dyDescent="0.25">
      <c r="B240" s="154">
        <v>45985</v>
      </c>
      <c r="C240" s="96" t="s">
        <v>284</v>
      </c>
      <c r="D240" s="65" t="s">
        <v>42</v>
      </c>
      <c r="E240" s="70">
        <v>200</v>
      </c>
    </row>
    <row r="241" spans="2:5" x14ac:dyDescent="0.25">
      <c r="B241" s="154">
        <v>45985</v>
      </c>
      <c r="C241" s="96" t="s">
        <v>285</v>
      </c>
      <c r="D241" s="65" t="s">
        <v>44</v>
      </c>
      <c r="E241" s="70">
        <v>13250</v>
      </c>
    </row>
    <row r="242" spans="2:5" x14ac:dyDescent="0.25">
      <c r="B242" s="154">
        <v>45985</v>
      </c>
      <c r="C242" s="96" t="s">
        <v>286</v>
      </c>
      <c r="D242" s="65" t="s">
        <v>44</v>
      </c>
      <c r="E242" s="70">
        <v>5550</v>
      </c>
    </row>
    <row r="243" spans="2:5" x14ac:dyDescent="0.25">
      <c r="B243" s="154">
        <v>45985</v>
      </c>
      <c r="C243" s="96" t="s">
        <v>287</v>
      </c>
      <c r="D243" s="65" t="s">
        <v>44</v>
      </c>
      <c r="E243" s="70">
        <v>912</v>
      </c>
    </row>
    <row r="244" spans="2:5" x14ac:dyDescent="0.25">
      <c r="B244" s="154">
        <v>45985</v>
      </c>
      <c r="C244" s="96" t="s">
        <v>288</v>
      </c>
      <c r="D244" s="65" t="s">
        <v>44</v>
      </c>
      <c r="E244" s="70">
        <v>595</v>
      </c>
    </row>
    <row r="245" spans="2:5" ht="29.25" x14ac:dyDescent="0.25">
      <c r="B245" s="154">
        <v>45985</v>
      </c>
      <c r="C245" s="96" t="s">
        <v>70</v>
      </c>
      <c r="D245" s="65" t="s">
        <v>122</v>
      </c>
      <c r="E245" s="70">
        <v>8500</v>
      </c>
    </row>
    <row r="246" spans="2:5" ht="29.25" x14ac:dyDescent="0.25">
      <c r="B246" s="154">
        <v>45985</v>
      </c>
      <c r="C246" s="96" t="s">
        <v>289</v>
      </c>
      <c r="D246" s="65" t="s">
        <v>122</v>
      </c>
      <c r="E246" s="70">
        <v>11631</v>
      </c>
    </row>
    <row r="247" spans="2:5" ht="29.25" x14ac:dyDescent="0.25">
      <c r="B247" s="154">
        <v>45985</v>
      </c>
      <c r="C247" s="96" t="s">
        <v>290</v>
      </c>
      <c r="D247" s="65" t="s">
        <v>122</v>
      </c>
      <c r="E247" s="70">
        <v>11598</v>
      </c>
    </row>
    <row r="248" spans="2:5" x14ac:dyDescent="0.25">
      <c r="B248" s="154">
        <v>45985</v>
      </c>
      <c r="C248" s="96" t="s">
        <v>291</v>
      </c>
      <c r="D248" s="65" t="s">
        <v>33</v>
      </c>
      <c r="E248" s="70">
        <v>56787</v>
      </c>
    </row>
    <row r="249" spans="2:5" x14ac:dyDescent="0.25">
      <c r="B249" s="154">
        <v>45985</v>
      </c>
      <c r="C249" s="96" t="s">
        <v>292</v>
      </c>
      <c r="D249" s="65" t="s">
        <v>33</v>
      </c>
      <c r="E249" s="70">
        <v>43232</v>
      </c>
    </row>
    <row r="250" spans="2:5" ht="29.25" x14ac:dyDescent="0.25">
      <c r="B250" s="154">
        <v>45985</v>
      </c>
      <c r="C250" s="96" t="s">
        <v>293</v>
      </c>
      <c r="D250" s="65" t="s">
        <v>122</v>
      </c>
      <c r="E250" s="70">
        <v>4000000</v>
      </c>
    </row>
    <row r="251" spans="2:5" x14ac:dyDescent="0.25">
      <c r="B251" s="154">
        <v>45985</v>
      </c>
      <c r="C251" s="96" t="s">
        <v>294</v>
      </c>
      <c r="D251" s="65" t="s">
        <v>33</v>
      </c>
      <c r="E251" s="70">
        <v>141071.70000000001</v>
      </c>
    </row>
    <row r="252" spans="2:5" x14ac:dyDescent="0.25">
      <c r="B252" s="154">
        <v>45985</v>
      </c>
      <c r="C252" s="96" t="s">
        <v>295</v>
      </c>
      <c r="D252" s="65" t="s">
        <v>33</v>
      </c>
      <c r="E252" s="70">
        <v>46644.68</v>
      </c>
    </row>
    <row r="253" spans="2:5" x14ac:dyDescent="0.25">
      <c r="B253" s="154">
        <v>45985</v>
      </c>
      <c r="C253" s="96" t="s">
        <v>296</v>
      </c>
      <c r="D253" s="65" t="s">
        <v>68</v>
      </c>
      <c r="E253" s="70">
        <v>1506</v>
      </c>
    </row>
    <row r="254" spans="2:5" x14ac:dyDescent="0.25">
      <c r="B254" s="154">
        <v>45986</v>
      </c>
      <c r="C254" s="96" t="s">
        <v>297</v>
      </c>
      <c r="D254" s="65" t="s">
        <v>33</v>
      </c>
      <c r="E254" s="70">
        <v>87845</v>
      </c>
    </row>
    <row r="255" spans="2:5" x14ac:dyDescent="0.25">
      <c r="B255" s="154">
        <v>45986</v>
      </c>
      <c r="C255" s="96" t="s">
        <v>298</v>
      </c>
      <c r="D255" s="65" t="s">
        <v>167</v>
      </c>
      <c r="E255" s="70">
        <v>1866</v>
      </c>
    </row>
    <row r="256" spans="2:5" x14ac:dyDescent="0.25">
      <c r="B256" s="154">
        <v>45986</v>
      </c>
      <c r="C256" s="96" t="s">
        <v>299</v>
      </c>
      <c r="D256" s="65" t="s">
        <v>42</v>
      </c>
      <c r="E256" s="70">
        <v>325</v>
      </c>
    </row>
    <row r="257" spans="2:5" x14ac:dyDescent="0.25">
      <c r="B257" s="154">
        <v>45986</v>
      </c>
      <c r="C257" s="96" t="s">
        <v>294</v>
      </c>
      <c r="D257" s="65" t="s">
        <v>33</v>
      </c>
      <c r="E257" s="70">
        <v>141071.70000000001</v>
      </c>
    </row>
    <row r="258" spans="2:5" x14ac:dyDescent="0.25">
      <c r="B258" s="154">
        <v>45986</v>
      </c>
      <c r="C258" s="96" t="s">
        <v>300</v>
      </c>
      <c r="D258" s="65" t="s">
        <v>33</v>
      </c>
      <c r="E258" s="70">
        <v>59159.1</v>
      </c>
    </row>
    <row r="259" spans="2:5" ht="29.25" x14ac:dyDescent="0.25">
      <c r="B259" s="154">
        <v>45986</v>
      </c>
      <c r="C259" s="96" t="s">
        <v>301</v>
      </c>
      <c r="D259" s="65" t="s">
        <v>122</v>
      </c>
      <c r="E259" s="70">
        <v>8330</v>
      </c>
    </row>
    <row r="260" spans="2:5" ht="29.25" x14ac:dyDescent="0.25">
      <c r="B260" s="154">
        <v>45986</v>
      </c>
      <c r="C260" s="96" t="s">
        <v>302</v>
      </c>
      <c r="D260" s="65" t="s">
        <v>122</v>
      </c>
      <c r="E260" s="70">
        <v>12238</v>
      </c>
    </row>
    <row r="261" spans="2:5" x14ac:dyDescent="0.25">
      <c r="B261" s="154">
        <v>45987</v>
      </c>
      <c r="C261" s="96" t="s">
        <v>303</v>
      </c>
      <c r="D261" s="65" t="s">
        <v>33</v>
      </c>
      <c r="E261" s="70">
        <v>156474.49</v>
      </c>
    </row>
    <row r="262" spans="2:5" ht="29.25" x14ac:dyDescent="0.25">
      <c r="B262" s="154">
        <v>45987</v>
      </c>
      <c r="C262" s="96" t="s">
        <v>304</v>
      </c>
      <c r="D262" s="65" t="s">
        <v>122</v>
      </c>
      <c r="E262" s="70">
        <v>470318.82</v>
      </c>
    </row>
    <row r="263" spans="2:5" ht="29.25" x14ac:dyDescent="0.25">
      <c r="B263" s="154">
        <v>45987</v>
      </c>
      <c r="C263" s="96" t="s">
        <v>305</v>
      </c>
      <c r="D263" s="65" t="s">
        <v>122</v>
      </c>
      <c r="E263" s="70">
        <v>2439849.02</v>
      </c>
    </row>
    <row r="264" spans="2:5" x14ac:dyDescent="0.25">
      <c r="B264" s="154">
        <v>45987</v>
      </c>
      <c r="C264" s="96" t="s">
        <v>306</v>
      </c>
      <c r="D264" s="65" t="s">
        <v>33</v>
      </c>
      <c r="E264" s="70">
        <v>101051.05</v>
      </c>
    </row>
    <row r="265" spans="2:5" x14ac:dyDescent="0.25">
      <c r="B265" s="154">
        <v>45987</v>
      </c>
      <c r="C265" s="96" t="s">
        <v>307</v>
      </c>
      <c r="D265" s="65" t="s">
        <v>42</v>
      </c>
      <c r="E265" s="70">
        <v>200</v>
      </c>
    </row>
    <row r="266" spans="2:5" ht="29.25" x14ac:dyDescent="0.25">
      <c r="B266" s="154">
        <v>45987</v>
      </c>
      <c r="C266" s="96" t="s">
        <v>308</v>
      </c>
      <c r="D266" s="65" t="s">
        <v>122</v>
      </c>
      <c r="E266" s="70">
        <v>5359416.6100000003</v>
      </c>
    </row>
    <row r="267" spans="2:5" x14ac:dyDescent="0.25">
      <c r="B267" s="154">
        <v>45987</v>
      </c>
      <c r="C267" s="96"/>
      <c r="D267" s="65"/>
      <c r="E267" s="70">
        <v>449600</v>
      </c>
    </row>
    <row r="268" spans="2:5" x14ac:dyDescent="0.25">
      <c r="B268" s="154">
        <v>45987</v>
      </c>
      <c r="C268" s="96" t="s">
        <v>309</v>
      </c>
      <c r="D268" s="65" t="s">
        <v>44</v>
      </c>
      <c r="E268" s="70">
        <v>1008</v>
      </c>
    </row>
    <row r="269" spans="2:5" x14ac:dyDescent="0.25">
      <c r="B269" s="154">
        <v>45987</v>
      </c>
      <c r="C269" s="96" t="s">
        <v>310</v>
      </c>
      <c r="D269" s="65" t="s">
        <v>44</v>
      </c>
      <c r="E269" s="70">
        <v>8493</v>
      </c>
    </row>
    <row r="270" spans="2:5" x14ac:dyDescent="0.25">
      <c r="B270" s="154">
        <v>45987</v>
      </c>
      <c r="C270" s="96" t="s">
        <v>311</v>
      </c>
      <c r="D270" s="65" t="s">
        <v>45</v>
      </c>
      <c r="E270" s="70">
        <v>18780</v>
      </c>
    </row>
    <row r="271" spans="2:5" x14ac:dyDescent="0.25">
      <c r="B271" s="154">
        <v>45987</v>
      </c>
      <c r="C271" s="96" t="s">
        <v>312</v>
      </c>
      <c r="D271" s="65" t="s">
        <v>43</v>
      </c>
      <c r="E271" s="70">
        <v>6239</v>
      </c>
    </row>
    <row r="272" spans="2:5" x14ac:dyDescent="0.25">
      <c r="B272" s="154">
        <v>45987</v>
      </c>
      <c r="C272" s="96" t="s">
        <v>313</v>
      </c>
      <c r="D272" s="65" t="s">
        <v>43</v>
      </c>
      <c r="E272" s="70">
        <v>1500</v>
      </c>
    </row>
    <row r="273" spans="2:5" ht="29.25" x14ac:dyDescent="0.25">
      <c r="B273" s="154">
        <v>45987</v>
      </c>
      <c r="C273" s="96" t="s">
        <v>314</v>
      </c>
      <c r="D273" s="65" t="s">
        <v>122</v>
      </c>
      <c r="E273" s="70">
        <v>12857</v>
      </c>
    </row>
    <row r="274" spans="2:5" ht="29.25" x14ac:dyDescent="0.25">
      <c r="B274" s="154">
        <v>45987</v>
      </c>
      <c r="C274" s="96" t="s">
        <v>315</v>
      </c>
      <c r="D274" s="65" t="s">
        <v>122</v>
      </c>
      <c r="E274" s="70">
        <v>8550</v>
      </c>
    </row>
    <row r="275" spans="2:5" x14ac:dyDescent="0.25">
      <c r="B275" s="154">
        <v>45987</v>
      </c>
      <c r="C275" s="96" t="s">
        <v>316</v>
      </c>
      <c r="D275" s="65" t="s">
        <v>71</v>
      </c>
      <c r="E275" s="70">
        <v>9992</v>
      </c>
    </row>
    <row r="276" spans="2:5" x14ac:dyDescent="0.25">
      <c r="B276" s="154">
        <v>45987</v>
      </c>
      <c r="C276" s="96" t="s">
        <v>317</v>
      </c>
      <c r="D276" s="65" t="s">
        <v>68</v>
      </c>
      <c r="E276" s="70">
        <v>2100</v>
      </c>
    </row>
    <row r="277" spans="2:5" x14ac:dyDescent="0.25">
      <c r="B277" s="154">
        <v>45987</v>
      </c>
      <c r="C277" s="96" t="s">
        <v>318</v>
      </c>
      <c r="D277" s="65" t="s">
        <v>68</v>
      </c>
      <c r="E277" s="70">
        <v>2100</v>
      </c>
    </row>
    <row r="278" spans="2:5" ht="29.25" x14ac:dyDescent="0.25">
      <c r="B278" s="154">
        <v>45987</v>
      </c>
      <c r="C278" s="96">
        <v>30050427</v>
      </c>
      <c r="D278" s="65" t="s">
        <v>122</v>
      </c>
      <c r="E278" s="70">
        <v>2500</v>
      </c>
    </row>
    <row r="279" spans="2:5" ht="29.25" x14ac:dyDescent="0.25">
      <c r="B279" s="154">
        <v>45987</v>
      </c>
      <c r="C279" s="96">
        <v>30050424</v>
      </c>
      <c r="D279" s="65" t="s">
        <v>122</v>
      </c>
      <c r="E279" s="70">
        <v>2500</v>
      </c>
    </row>
    <row r="280" spans="2:5" x14ac:dyDescent="0.25">
      <c r="B280" s="154">
        <v>45988</v>
      </c>
      <c r="C280" s="96" t="s">
        <v>319</v>
      </c>
      <c r="D280" s="65" t="s">
        <v>33</v>
      </c>
      <c r="E280" s="70">
        <v>218910.47</v>
      </c>
    </row>
    <row r="281" spans="2:5" x14ac:dyDescent="0.25">
      <c r="B281" s="154">
        <v>45988</v>
      </c>
      <c r="C281" s="96" t="s">
        <v>320</v>
      </c>
      <c r="D281" s="65" t="s">
        <v>42</v>
      </c>
      <c r="E281" s="70">
        <v>802</v>
      </c>
    </row>
    <row r="282" spans="2:5" ht="29.25" x14ac:dyDescent="0.25">
      <c r="B282" s="154">
        <v>45988</v>
      </c>
      <c r="C282" s="96" t="s">
        <v>321</v>
      </c>
      <c r="D282" s="65" t="s">
        <v>122</v>
      </c>
      <c r="E282" s="70">
        <v>15387</v>
      </c>
    </row>
    <row r="283" spans="2:5" ht="29.25" x14ac:dyDescent="0.25">
      <c r="B283" s="154">
        <v>45988</v>
      </c>
      <c r="C283" s="96" t="s">
        <v>322</v>
      </c>
      <c r="D283" s="65" t="s">
        <v>122</v>
      </c>
      <c r="E283" s="70">
        <v>8515</v>
      </c>
    </row>
    <row r="284" spans="2:5" x14ac:dyDescent="0.25">
      <c r="B284" s="154">
        <v>45988</v>
      </c>
      <c r="C284" s="96" t="s">
        <v>323</v>
      </c>
      <c r="D284" s="65" t="s">
        <v>33</v>
      </c>
      <c r="E284" s="70">
        <v>2887</v>
      </c>
    </row>
    <row r="285" spans="2:5" x14ac:dyDescent="0.25">
      <c r="B285" s="154">
        <v>45988</v>
      </c>
      <c r="C285" s="96" t="s">
        <v>324</v>
      </c>
      <c r="D285" s="65" t="s">
        <v>30</v>
      </c>
      <c r="E285" s="70">
        <v>7807</v>
      </c>
    </row>
    <row r="286" spans="2:5" x14ac:dyDescent="0.25">
      <c r="B286" s="154">
        <v>45988</v>
      </c>
      <c r="C286" s="96" t="s">
        <v>325</v>
      </c>
      <c r="D286" s="65" t="s">
        <v>68</v>
      </c>
      <c r="E286" s="70">
        <v>384</v>
      </c>
    </row>
    <row r="287" spans="2:5" x14ac:dyDescent="0.25">
      <c r="B287" s="154">
        <v>45989</v>
      </c>
      <c r="C287" s="96" t="s">
        <v>326</v>
      </c>
      <c r="D287" s="65" t="s">
        <v>33</v>
      </c>
      <c r="E287" s="70">
        <v>47798.03</v>
      </c>
    </row>
    <row r="288" spans="2:5" x14ac:dyDescent="0.25">
      <c r="B288" s="154">
        <v>45989</v>
      </c>
      <c r="C288" s="96" t="s">
        <v>327</v>
      </c>
      <c r="D288" s="65" t="s">
        <v>42</v>
      </c>
      <c r="E288" s="70">
        <v>50</v>
      </c>
    </row>
    <row r="289" spans="2:5" x14ac:dyDescent="0.25">
      <c r="B289" s="154">
        <v>45989</v>
      </c>
      <c r="C289" s="96" t="s">
        <v>328</v>
      </c>
      <c r="D289" s="65" t="s">
        <v>71</v>
      </c>
      <c r="E289" s="70">
        <v>12455</v>
      </c>
    </row>
    <row r="290" spans="2:5" x14ac:dyDescent="0.25">
      <c r="B290" s="154">
        <v>45989</v>
      </c>
      <c r="C290" s="96" t="s">
        <v>329</v>
      </c>
      <c r="D290" s="65" t="s">
        <v>71</v>
      </c>
      <c r="E290" s="70">
        <v>3630</v>
      </c>
    </row>
    <row r="291" spans="2:5" x14ac:dyDescent="0.25">
      <c r="B291" s="154">
        <v>45989</v>
      </c>
      <c r="C291" s="96" t="s">
        <v>330</v>
      </c>
      <c r="D291" s="65" t="s">
        <v>43</v>
      </c>
      <c r="E291" s="70">
        <v>57740</v>
      </c>
    </row>
    <row r="292" spans="2:5" ht="29.25" x14ac:dyDescent="0.25">
      <c r="B292" s="154">
        <v>45989</v>
      </c>
      <c r="C292" s="96" t="s">
        <v>331</v>
      </c>
      <c r="D292" s="65" t="s">
        <v>122</v>
      </c>
      <c r="E292" s="70">
        <v>8260</v>
      </c>
    </row>
    <row r="293" spans="2:5" ht="29.25" x14ac:dyDescent="0.25">
      <c r="B293" s="154">
        <v>45989</v>
      </c>
      <c r="C293" s="96" t="s">
        <v>332</v>
      </c>
      <c r="D293" s="65" t="s">
        <v>122</v>
      </c>
      <c r="E293" s="70">
        <v>14861</v>
      </c>
    </row>
    <row r="294" spans="2:5" x14ac:dyDescent="0.25">
      <c r="B294" s="154">
        <v>45989</v>
      </c>
      <c r="C294" s="96" t="s">
        <v>333</v>
      </c>
      <c r="D294" s="65" t="s">
        <v>44</v>
      </c>
      <c r="E294" s="70">
        <v>6275</v>
      </c>
    </row>
    <row r="295" spans="2:5" x14ac:dyDescent="0.25">
      <c r="B295" s="154">
        <v>45989</v>
      </c>
      <c r="C295" s="96" t="s">
        <v>334</v>
      </c>
      <c r="D295" s="65" t="s">
        <v>46</v>
      </c>
      <c r="E295" s="70">
        <v>12582.93</v>
      </c>
    </row>
    <row r="296" spans="2:5" x14ac:dyDescent="0.25">
      <c r="B296" s="154">
        <v>45989</v>
      </c>
      <c r="C296" s="96" t="s">
        <v>335</v>
      </c>
      <c r="D296" s="65" t="s">
        <v>43</v>
      </c>
      <c r="E296" s="70">
        <v>6275</v>
      </c>
    </row>
    <row r="297" spans="2:5" x14ac:dyDescent="0.25">
      <c r="B297" s="154">
        <v>45989</v>
      </c>
      <c r="C297" s="96" t="s">
        <v>336</v>
      </c>
      <c r="D297" s="65" t="s">
        <v>68</v>
      </c>
      <c r="E297" s="70">
        <v>96</v>
      </c>
    </row>
    <row r="298" spans="2:5" ht="16.5" thickBot="1" x14ac:dyDescent="0.3">
      <c r="B298" s="74"/>
      <c r="C298" s="74"/>
      <c r="D298" s="77" t="s">
        <v>4</v>
      </c>
      <c r="E298" s="78">
        <f>SUM(E76:E297)</f>
        <v>96686568.859999999</v>
      </c>
    </row>
    <row r="299" spans="2:5" ht="16.5" thickTop="1" x14ac:dyDescent="0.25">
      <c r="B299" s="74"/>
      <c r="C299" s="74"/>
      <c r="D299" s="74"/>
      <c r="E299" s="74"/>
    </row>
    <row r="300" spans="2:5" ht="16.5" thickBot="1" x14ac:dyDescent="0.3">
      <c r="B300" s="248" t="s">
        <v>47</v>
      </c>
      <c r="C300" s="248"/>
      <c r="D300" s="248"/>
      <c r="E300" s="248"/>
    </row>
    <row r="301" spans="2:5" ht="32.25" thickBot="1" x14ac:dyDescent="0.3">
      <c r="B301" s="116" t="s">
        <v>2</v>
      </c>
      <c r="C301" s="117" t="s">
        <v>1</v>
      </c>
      <c r="D301" s="114" t="s">
        <v>8</v>
      </c>
      <c r="E301" s="118" t="s">
        <v>9</v>
      </c>
    </row>
    <row r="302" spans="2:5" x14ac:dyDescent="0.25">
      <c r="B302" s="89">
        <v>45964</v>
      </c>
      <c r="C302" s="100">
        <v>202250086555083</v>
      </c>
      <c r="D302" s="251" t="s">
        <v>47</v>
      </c>
      <c r="E302" s="216">
        <v>85800</v>
      </c>
    </row>
    <row r="303" spans="2:5" x14ac:dyDescent="0.25">
      <c r="B303" s="89">
        <v>45964</v>
      </c>
      <c r="C303" s="100">
        <v>202250086562421</v>
      </c>
      <c r="D303" s="252"/>
      <c r="E303" s="101">
        <v>89920</v>
      </c>
    </row>
    <row r="304" spans="2:5" x14ac:dyDescent="0.25">
      <c r="B304" s="89">
        <v>45964</v>
      </c>
      <c r="C304" s="100">
        <v>202250086696029</v>
      </c>
      <c r="D304" s="252"/>
      <c r="E304" s="101">
        <v>126165.6</v>
      </c>
    </row>
    <row r="305" spans="2:5" x14ac:dyDescent="0.25">
      <c r="B305" s="87">
        <v>45964</v>
      </c>
      <c r="C305" s="102">
        <v>202250086759161</v>
      </c>
      <c r="D305" s="252"/>
      <c r="E305" s="101">
        <v>9112966.2200000007</v>
      </c>
    </row>
    <row r="306" spans="2:5" x14ac:dyDescent="0.25">
      <c r="B306" s="87">
        <v>45964</v>
      </c>
      <c r="C306" s="102">
        <v>202250086760930</v>
      </c>
      <c r="D306" s="252"/>
      <c r="E306" s="101">
        <v>17663.18</v>
      </c>
    </row>
    <row r="307" spans="2:5" x14ac:dyDescent="0.25">
      <c r="B307" s="156">
        <v>45965</v>
      </c>
      <c r="C307" s="157">
        <v>202250086846507</v>
      </c>
      <c r="D307" s="252"/>
      <c r="E307" s="101">
        <v>1287</v>
      </c>
    </row>
    <row r="308" spans="2:5" x14ac:dyDescent="0.25">
      <c r="B308" s="156">
        <v>45965</v>
      </c>
      <c r="C308" s="157">
        <v>202250086922060</v>
      </c>
      <c r="D308" s="252"/>
      <c r="E308" s="101">
        <v>1288</v>
      </c>
    </row>
    <row r="309" spans="2:5" x14ac:dyDescent="0.25">
      <c r="B309" s="156">
        <v>45966</v>
      </c>
      <c r="C309" s="157">
        <v>202250086922060</v>
      </c>
      <c r="D309" s="252"/>
      <c r="E309" s="101">
        <v>1287</v>
      </c>
    </row>
    <row r="310" spans="2:5" x14ac:dyDescent="0.25">
      <c r="B310" s="156">
        <v>45968</v>
      </c>
      <c r="C310" s="157">
        <v>202250087082235</v>
      </c>
      <c r="D310" s="252"/>
      <c r="E310" s="101">
        <v>318912</v>
      </c>
    </row>
    <row r="311" spans="2:5" x14ac:dyDescent="0.25">
      <c r="B311" s="156">
        <v>45972</v>
      </c>
      <c r="C311" s="157">
        <v>202250087152386</v>
      </c>
      <c r="D311" s="252"/>
      <c r="E311" s="101">
        <v>18308.400000000001</v>
      </c>
    </row>
    <row r="312" spans="2:5" x14ac:dyDescent="0.25">
      <c r="B312" s="156">
        <v>45974</v>
      </c>
      <c r="C312" s="157">
        <v>202250087473009</v>
      </c>
      <c r="D312" s="252"/>
      <c r="E312" s="101">
        <v>1287</v>
      </c>
    </row>
    <row r="313" spans="2:5" x14ac:dyDescent="0.25">
      <c r="B313" s="156">
        <v>45975</v>
      </c>
      <c r="C313" s="157">
        <v>202250087583186</v>
      </c>
      <c r="D313" s="252"/>
      <c r="E313" s="101">
        <v>119287</v>
      </c>
    </row>
    <row r="314" spans="2:5" x14ac:dyDescent="0.25">
      <c r="B314" s="156">
        <v>45979</v>
      </c>
      <c r="C314" s="157">
        <v>202250087994495</v>
      </c>
      <c r="D314" s="252"/>
      <c r="E314" s="215">
        <v>97749.38</v>
      </c>
    </row>
    <row r="315" spans="2:5" x14ac:dyDescent="0.25">
      <c r="B315" s="156">
        <v>45979</v>
      </c>
      <c r="C315" s="157">
        <v>202250088048364</v>
      </c>
      <c r="D315" s="252"/>
      <c r="E315" s="215">
        <v>5560.17</v>
      </c>
    </row>
    <row r="316" spans="2:5" x14ac:dyDescent="0.25">
      <c r="B316" s="156">
        <v>45982</v>
      </c>
      <c r="C316" s="157">
        <v>202250088285160</v>
      </c>
      <c r="D316" s="252"/>
      <c r="E316" s="158">
        <v>24598690.219999999</v>
      </c>
    </row>
    <row r="317" spans="2:5" x14ac:dyDescent="0.25">
      <c r="B317" s="156">
        <v>45986</v>
      </c>
      <c r="C317" s="157">
        <v>202250088543978</v>
      </c>
      <c r="D317" s="252"/>
      <c r="E317" s="158">
        <v>20016</v>
      </c>
    </row>
    <row r="318" spans="2:5" x14ac:dyDescent="0.25">
      <c r="B318" s="156">
        <v>45988</v>
      </c>
      <c r="C318" s="157">
        <v>202250088761855</v>
      </c>
      <c r="D318" s="253"/>
      <c r="E318" s="158">
        <v>8017319.4100000001</v>
      </c>
    </row>
    <row r="319" spans="2:5" ht="16.5" thickBot="1" x14ac:dyDescent="0.3">
      <c r="B319" s="74"/>
      <c r="C319" s="74"/>
      <c r="D319" s="77" t="s">
        <v>4</v>
      </c>
      <c r="E319" s="78">
        <f>SUM(E302:E318)</f>
        <v>42633506.579999998</v>
      </c>
    </row>
    <row r="320" spans="2:5" ht="16.5" thickTop="1" x14ac:dyDescent="0.25">
      <c r="B320" s="74"/>
      <c r="C320" s="74"/>
      <c r="D320" s="74"/>
      <c r="E320" s="74"/>
    </row>
    <row r="321" spans="2:5" ht="15.75" x14ac:dyDescent="0.25">
      <c r="B321" s="74"/>
      <c r="C321" s="74"/>
      <c r="D321" s="74"/>
      <c r="E321" s="74"/>
    </row>
    <row r="322" spans="2:5" ht="16.5" thickBot="1" x14ac:dyDescent="0.3">
      <c r="B322" s="254" t="s">
        <v>50</v>
      </c>
      <c r="C322" s="254"/>
      <c r="D322" s="254"/>
      <c r="E322" s="254"/>
    </row>
    <row r="323" spans="2:5" ht="32.25" thickBot="1" x14ac:dyDescent="0.3">
      <c r="B323" s="119" t="s">
        <v>2</v>
      </c>
      <c r="C323" s="117" t="s">
        <v>1</v>
      </c>
      <c r="D323" s="117" t="s">
        <v>8</v>
      </c>
      <c r="E323" s="115" t="s">
        <v>9</v>
      </c>
    </row>
    <row r="324" spans="2:5" x14ac:dyDescent="0.25">
      <c r="B324" s="172">
        <v>45964</v>
      </c>
      <c r="C324" s="173">
        <v>4524000039190</v>
      </c>
      <c r="D324" s="255" t="s">
        <v>64</v>
      </c>
      <c r="E324" s="177">
        <v>418473.42</v>
      </c>
    </row>
    <row r="325" spans="2:5" x14ac:dyDescent="0.25">
      <c r="B325" s="174">
        <v>45964</v>
      </c>
      <c r="C325" s="175">
        <v>4524000062291</v>
      </c>
      <c r="D325" s="256"/>
      <c r="E325" s="70">
        <v>2557</v>
      </c>
    </row>
    <row r="326" spans="2:5" x14ac:dyDescent="0.25">
      <c r="B326" s="174">
        <v>45964</v>
      </c>
      <c r="C326" s="175">
        <v>4524000069180</v>
      </c>
      <c r="D326" s="256"/>
      <c r="E326" s="70">
        <v>61119.58</v>
      </c>
    </row>
    <row r="327" spans="2:5" x14ac:dyDescent="0.25">
      <c r="B327" s="174">
        <v>45965</v>
      </c>
      <c r="C327" s="175">
        <v>4524000054044</v>
      </c>
      <c r="D327" s="256"/>
      <c r="E327" s="70">
        <v>131119</v>
      </c>
    </row>
    <row r="328" spans="2:5" x14ac:dyDescent="0.25">
      <c r="B328" s="174">
        <v>45966</v>
      </c>
      <c r="C328" s="175">
        <v>4524000057817</v>
      </c>
      <c r="D328" s="256"/>
      <c r="E328" s="70">
        <v>1925</v>
      </c>
    </row>
    <row r="329" spans="2:5" x14ac:dyDescent="0.25">
      <c r="B329" s="174">
        <v>45968</v>
      </c>
      <c r="C329" s="175">
        <v>4524000033593</v>
      </c>
      <c r="D329" s="256"/>
      <c r="E329" s="70">
        <v>80487</v>
      </c>
    </row>
    <row r="330" spans="2:5" x14ac:dyDescent="0.25">
      <c r="B330" s="174">
        <v>45968</v>
      </c>
      <c r="C330" s="175">
        <v>4524000055295</v>
      </c>
      <c r="D330" s="256"/>
      <c r="E330" s="70">
        <v>1082628.6399999999</v>
      </c>
    </row>
    <row r="331" spans="2:5" x14ac:dyDescent="0.25">
      <c r="B331" s="174">
        <v>45968</v>
      </c>
      <c r="C331" s="175">
        <v>4524000056065</v>
      </c>
      <c r="D331" s="256"/>
      <c r="E331" s="152">
        <v>19105</v>
      </c>
    </row>
    <row r="332" spans="2:5" x14ac:dyDescent="0.25">
      <c r="B332" s="174">
        <v>45972</v>
      </c>
      <c r="C332" s="175">
        <v>4524000030548</v>
      </c>
      <c r="D332" s="256"/>
      <c r="E332" s="152">
        <v>2310</v>
      </c>
    </row>
    <row r="333" spans="2:5" x14ac:dyDescent="0.25">
      <c r="B333" s="174">
        <v>45972</v>
      </c>
      <c r="C333" s="175">
        <v>4524000055039</v>
      </c>
      <c r="D333" s="256"/>
      <c r="E333" s="152">
        <v>100560.5</v>
      </c>
    </row>
    <row r="334" spans="2:5" x14ac:dyDescent="0.25">
      <c r="B334" s="174">
        <v>45975</v>
      </c>
      <c r="C334" s="175">
        <v>452400050862</v>
      </c>
      <c r="D334" s="256"/>
      <c r="E334" s="152">
        <v>102952.31</v>
      </c>
    </row>
    <row r="335" spans="2:5" x14ac:dyDescent="0.25">
      <c r="B335" s="174">
        <v>45978</v>
      </c>
      <c r="C335" s="176">
        <v>4524000045655</v>
      </c>
      <c r="D335" s="256"/>
      <c r="E335" s="88">
        <v>3043392.55</v>
      </c>
    </row>
    <row r="336" spans="2:5" x14ac:dyDescent="0.25">
      <c r="B336" s="174">
        <v>45978</v>
      </c>
      <c r="C336" s="176">
        <v>4524000041028</v>
      </c>
      <c r="D336" s="256"/>
      <c r="E336" s="88">
        <v>425</v>
      </c>
    </row>
    <row r="337" spans="2:5" x14ac:dyDescent="0.25">
      <c r="B337" s="174">
        <v>45980</v>
      </c>
      <c r="C337" s="176">
        <v>4524000032076</v>
      </c>
      <c r="D337" s="256"/>
      <c r="E337" s="88">
        <v>14016</v>
      </c>
    </row>
    <row r="338" spans="2:5" x14ac:dyDescent="0.25">
      <c r="B338" s="174">
        <v>45980</v>
      </c>
      <c r="C338" s="176">
        <v>4524000053783</v>
      </c>
      <c r="D338" s="256"/>
      <c r="E338" s="88">
        <v>2700.5</v>
      </c>
    </row>
    <row r="339" spans="2:5" x14ac:dyDescent="0.25">
      <c r="B339" s="174">
        <v>45981</v>
      </c>
      <c r="C339" s="176">
        <v>4524000035836</v>
      </c>
      <c r="D339" s="256"/>
      <c r="E339" s="88">
        <v>1275</v>
      </c>
    </row>
    <row r="340" spans="2:5" x14ac:dyDescent="0.25">
      <c r="B340" s="174">
        <v>45982</v>
      </c>
      <c r="C340" s="176">
        <v>4524000038092</v>
      </c>
      <c r="D340" s="256"/>
      <c r="E340" s="88">
        <v>3161</v>
      </c>
    </row>
    <row r="341" spans="2:5" x14ac:dyDescent="0.25">
      <c r="B341" s="174">
        <v>45982</v>
      </c>
      <c r="C341" s="176">
        <v>4524000038512</v>
      </c>
      <c r="D341" s="256"/>
      <c r="E341" s="88">
        <v>1274.2</v>
      </c>
    </row>
    <row r="342" spans="2:5" x14ac:dyDescent="0.25">
      <c r="B342" s="174">
        <v>45982</v>
      </c>
      <c r="C342" s="176">
        <v>4524000038519</v>
      </c>
      <c r="D342" s="256"/>
      <c r="E342" s="88">
        <v>5073.6000000000004</v>
      </c>
    </row>
    <row r="343" spans="2:5" x14ac:dyDescent="0.25">
      <c r="B343" s="174">
        <v>45982</v>
      </c>
      <c r="C343" s="176">
        <v>4524000051123</v>
      </c>
      <c r="D343" s="256"/>
      <c r="E343" s="88">
        <v>3951.56</v>
      </c>
    </row>
    <row r="344" spans="2:5" x14ac:dyDescent="0.25">
      <c r="B344" s="174">
        <v>45985</v>
      </c>
      <c r="C344" s="176">
        <v>4524000034203</v>
      </c>
      <c r="D344" s="256"/>
      <c r="E344" s="88">
        <v>4062512.18</v>
      </c>
    </row>
    <row r="345" spans="2:5" x14ac:dyDescent="0.25">
      <c r="B345" s="174">
        <v>45985</v>
      </c>
      <c r="C345" s="176">
        <v>4524000039544</v>
      </c>
      <c r="D345" s="256"/>
      <c r="E345" s="88">
        <v>124649.01</v>
      </c>
    </row>
    <row r="346" spans="2:5" x14ac:dyDescent="0.25">
      <c r="B346" s="159">
        <v>45985</v>
      </c>
      <c r="C346" s="176">
        <v>4524000054561</v>
      </c>
      <c r="D346" s="256"/>
      <c r="E346" s="88">
        <v>136521</v>
      </c>
    </row>
    <row r="347" spans="2:5" x14ac:dyDescent="0.25">
      <c r="B347" s="159">
        <v>45985</v>
      </c>
      <c r="C347" s="176">
        <v>4524000055153</v>
      </c>
      <c r="D347" s="256"/>
      <c r="E347" s="88">
        <v>580</v>
      </c>
    </row>
    <row r="348" spans="2:5" x14ac:dyDescent="0.25">
      <c r="B348" s="159">
        <v>45986</v>
      </c>
      <c r="C348" s="176">
        <v>4524000034286</v>
      </c>
      <c r="D348" s="256"/>
      <c r="E348" s="88">
        <v>2238.46</v>
      </c>
    </row>
    <row r="349" spans="2:5" x14ac:dyDescent="0.25">
      <c r="B349" s="159">
        <v>45986</v>
      </c>
      <c r="C349" s="176">
        <v>4524000035097</v>
      </c>
      <c r="D349" s="256"/>
      <c r="E349" s="88">
        <v>10721</v>
      </c>
    </row>
    <row r="350" spans="2:5" x14ac:dyDescent="0.25">
      <c r="B350" s="159">
        <v>45986</v>
      </c>
      <c r="C350" s="176">
        <v>4524000035098</v>
      </c>
      <c r="D350" s="256"/>
      <c r="E350" s="88">
        <v>900</v>
      </c>
    </row>
    <row r="351" spans="2:5" x14ac:dyDescent="0.25">
      <c r="B351" s="159">
        <v>45986</v>
      </c>
      <c r="C351" s="176">
        <v>4524000050783</v>
      </c>
      <c r="D351" s="256"/>
      <c r="E351" s="88">
        <v>213358.3</v>
      </c>
    </row>
    <row r="352" spans="2:5" x14ac:dyDescent="0.25">
      <c r="B352" s="159">
        <v>45986</v>
      </c>
      <c r="C352" s="176">
        <v>4524000050930</v>
      </c>
      <c r="D352" s="256"/>
      <c r="E352" s="88">
        <v>631284</v>
      </c>
    </row>
    <row r="353" spans="2:5" x14ac:dyDescent="0.25">
      <c r="B353" s="159">
        <v>45986</v>
      </c>
      <c r="C353" s="176">
        <v>4524000054264</v>
      </c>
      <c r="D353" s="256"/>
      <c r="E353" s="88">
        <v>22394</v>
      </c>
    </row>
    <row r="354" spans="2:5" x14ac:dyDescent="0.25">
      <c r="B354" s="159">
        <v>45986</v>
      </c>
      <c r="C354" s="176">
        <v>4524000054343</v>
      </c>
      <c r="D354" s="256"/>
      <c r="E354" s="88">
        <v>1224053.06</v>
      </c>
    </row>
    <row r="355" spans="2:5" x14ac:dyDescent="0.25">
      <c r="B355" s="159">
        <v>45987</v>
      </c>
      <c r="C355" s="176">
        <v>4524000033430</v>
      </c>
      <c r="D355" s="256"/>
      <c r="E355" s="88">
        <v>76480.91</v>
      </c>
    </row>
    <row r="356" spans="2:5" x14ac:dyDescent="0.25">
      <c r="B356" s="159">
        <v>45987</v>
      </c>
      <c r="C356" s="176">
        <v>4524000051569</v>
      </c>
      <c r="D356" s="256"/>
      <c r="E356" s="88">
        <v>425</v>
      </c>
    </row>
    <row r="357" spans="2:5" x14ac:dyDescent="0.25">
      <c r="B357" s="159">
        <v>45988</v>
      </c>
      <c r="C357" s="176">
        <v>4524000050809</v>
      </c>
      <c r="D357" s="256"/>
      <c r="E357" s="88">
        <v>2198</v>
      </c>
    </row>
    <row r="358" spans="2:5" x14ac:dyDescent="0.25">
      <c r="B358" s="159">
        <v>45989</v>
      </c>
      <c r="C358" s="176">
        <v>4524000033957</v>
      </c>
      <c r="D358" s="256"/>
      <c r="E358" s="88">
        <v>418473.42</v>
      </c>
    </row>
    <row r="359" spans="2:5" x14ac:dyDescent="0.25">
      <c r="B359" s="159">
        <v>45989</v>
      </c>
      <c r="C359" s="176">
        <v>4524000039212</v>
      </c>
      <c r="D359" s="256"/>
      <c r="E359" s="88">
        <v>755262</v>
      </c>
    </row>
    <row r="360" spans="2:5" x14ac:dyDescent="0.25">
      <c r="B360" s="159">
        <v>45989</v>
      </c>
      <c r="C360" s="176">
        <v>4524000053448</v>
      </c>
      <c r="D360" s="256"/>
      <c r="E360" s="88">
        <v>2890232.24</v>
      </c>
    </row>
    <row r="361" spans="2:5" x14ac:dyDescent="0.25">
      <c r="B361" s="159">
        <v>45989</v>
      </c>
      <c r="C361" s="176">
        <v>4524000051886</v>
      </c>
      <c r="D361" s="256"/>
      <c r="E361" s="88">
        <v>43785</v>
      </c>
    </row>
    <row r="362" spans="2:5" x14ac:dyDescent="0.25">
      <c r="B362" s="159">
        <v>45989</v>
      </c>
      <c r="C362" s="176">
        <v>4524000052065</v>
      </c>
      <c r="D362" s="256"/>
      <c r="E362" s="88">
        <v>1517114.84</v>
      </c>
    </row>
    <row r="363" spans="2:5" ht="16.5" thickBot="1" x14ac:dyDescent="0.3">
      <c r="B363" s="247" t="s">
        <v>14</v>
      </c>
      <c r="C363" s="247"/>
      <c r="D363" s="247"/>
      <c r="E363" s="109">
        <f>SUM(E324:E362)</f>
        <v>17211689.280000001</v>
      </c>
    </row>
    <row r="364" spans="2:5" ht="16.5" thickTop="1" x14ac:dyDescent="0.25">
      <c r="B364" s="74"/>
      <c r="C364" s="74"/>
      <c r="D364" s="74"/>
      <c r="E364" s="74"/>
    </row>
    <row r="365" spans="2:5" ht="15.75" x14ac:dyDescent="0.25">
      <c r="B365" s="76"/>
      <c r="C365" s="75"/>
      <c r="D365" s="79"/>
      <c r="E365" s="80"/>
    </row>
    <row r="366" spans="2:5" ht="16.5" thickBot="1" x14ac:dyDescent="0.3">
      <c r="B366" s="248" t="s">
        <v>7</v>
      </c>
      <c r="C366" s="248"/>
      <c r="D366" s="248"/>
      <c r="E366" s="248"/>
    </row>
    <row r="367" spans="2:5" ht="16.5" thickBot="1" x14ac:dyDescent="0.3">
      <c r="B367" s="112" t="s">
        <v>2</v>
      </c>
      <c r="C367" s="113" t="s">
        <v>1</v>
      </c>
      <c r="D367" s="114" t="s">
        <v>0</v>
      </c>
      <c r="E367" s="115" t="s">
        <v>13</v>
      </c>
    </row>
    <row r="368" spans="2:5" x14ac:dyDescent="0.25">
      <c r="B368" s="217">
        <v>45989</v>
      </c>
      <c r="C368" s="179" t="s">
        <v>337</v>
      </c>
      <c r="D368" s="105" t="s">
        <v>33</v>
      </c>
      <c r="E368" s="91">
        <v>74985</v>
      </c>
    </row>
    <row r="369" spans="2:6" x14ac:dyDescent="0.25">
      <c r="B369" s="217">
        <v>45990</v>
      </c>
      <c r="C369" s="179" t="s">
        <v>338</v>
      </c>
      <c r="D369" s="105" t="s">
        <v>33</v>
      </c>
      <c r="E369" s="91">
        <v>21992.27</v>
      </c>
    </row>
    <row r="370" spans="2:6" ht="16.5" thickBot="1" x14ac:dyDescent="0.3">
      <c r="B370" s="249" t="s">
        <v>29</v>
      </c>
      <c r="C370" s="249"/>
      <c r="D370" s="249"/>
      <c r="E370" s="110">
        <f>SUM(E368:E369)</f>
        <v>96977.27</v>
      </c>
    </row>
    <row r="371" spans="2:6" ht="16.5" thickTop="1" x14ac:dyDescent="0.25">
      <c r="B371" s="81"/>
      <c r="C371" s="81"/>
      <c r="D371" s="81"/>
      <c r="E371" s="82"/>
    </row>
    <row r="372" spans="2:6" ht="15.75" x14ac:dyDescent="0.25">
      <c r="B372" s="81"/>
      <c r="C372" s="81"/>
      <c r="D372" s="81"/>
      <c r="E372" s="82"/>
    </row>
    <row r="373" spans="2:6" ht="16.5" thickBot="1" x14ac:dyDescent="0.3">
      <c r="B373" s="248" t="s">
        <v>59</v>
      </c>
      <c r="C373" s="248"/>
      <c r="D373" s="248"/>
      <c r="E373" s="248"/>
    </row>
    <row r="374" spans="2:6" ht="16.5" thickBot="1" x14ac:dyDescent="0.3">
      <c r="B374" s="120" t="s">
        <v>61</v>
      </c>
      <c r="C374" s="121" t="s">
        <v>2</v>
      </c>
      <c r="D374" s="121" t="s">
        <v>60</v>
      </c>
      <c r="E374" s="122" t="s">
        <v>8</v>
      </c>
      <c r="F374" s="123" t="s">
        <v>9</v>
      </c>
    </row>
    <row r="375" spans="2:6" x14ac:dyDescent="0.25">
      <c r="B375" s="100">
        <v>266963</v>
      </c>
      <c r="C375" s="89">
        <v>45797</v>
      </c>
      <c r="D375" s="204" t="s">
        <v>339</v>
      </c>
      <c r="E375" s="205" t="s">
        <v>53</v>
      </c>
      <c r="F375" s="180">
        <v>4408.6000000000004</v>
      </c>
    </row>
    <row r="376" spans="2:6" x14ac:dyDescent="0.25">
      <c r="B376" s="100">
        <v>266969</v>
      </c>
      <c r="C376" s="89">
        <v>45797</v>
      </c>
      <c r="D376" s="204" t="s">
        <v>340</v>
      </c>
      <c r="E376" s="205" t="s">
        <v>53</v>
      </c>
      <c r="F376" s="180">
        <v>40684.19</v>
      </c>
    </row>
    <row r="377" spans="2:6" x14ac:dyDescent="0.25">
      <c r="B377" s="100">
        <v>267257</v>
      </c>
      <c r="C377" s="89">
        <v>45965</v>
      </c>
      <c r="D377" s="1" t="s">
        <v>341</v>
      </c>
      <c r="E377" s="205" t="s">
        <v>342</v>
      </c>
      <c r="F377" s="180">
        <v>146245.99</v>
      </c>
    </row>
    <row r="378" spans="2:6" ht="16.5" thickBot="1" x14ac:dyDescent="0.3">
      <c r="B378" s="249" t="s">
        <v>29</v>
      </c>
      <c r="C378" s="249"/>
      <c r="D378" s="249"/>
      <c r="E378" s="249"/>
      <c r="F378" s="111">
        <f>SUM(F375:F377)</f>
        <v>191338.78</v>
      </c>
    </row>
    <row r="379" spans="2:6" ht="16.5" thickTop="1" x14ac:dyDescent="0.25">
      <c r="B379" s="81"/>
      <c r="C379" s="81"/>
      <c r="D379" s="81"/>
      <c r="E379" s="82"/>
    </row>
    <row r="380" spans="2:6" ht="15.75" x14ac:dyDescent="0.25">
      <c r="B380" s="81"/>
      <c r="C380" s="81"/>
      <c r="D380" s="81"/>
      <c r="E380" s="82"/>
    </row>
    <row r="381" spans="2:6" ht="15.75" x14ac:dyDescent="0.25">
      <c r="B381" s="241" t="s">
        <v>27</v>
      </c>
      <c r="C381" s="241"/>
      <c r="D381" s="241"/>
      <c r="E381" s="241"/>
    </row>
    <row r="382" spans="2:6" x14ac:dyDescent="0.25">
      <c r="B382" s="242" t="s">
        <v>28</v>
      </c>
      <c r="C382" s="242"/>
      <c r="D382" s="242"/>
      <c r="E382" s="242"/>
    </row>
    <row r="383" spans="2:6" x14ac:dyDescent="0.25">
      <c r="B383" s="242" t="s">
        <v>25</v>
      </c>
      <c r="C383" s="242"/>
      <c r="D383" s="242"/>
      <c r="E383" s="242"/>
    </row>
    <row r="384" spans="2:6" x14ac:dyDescent="0.25">
      <c r="B384" s="243" t="s">
        <v>40</v>
      </c>
      <c r="C384" s="243"/>
      <c r="D384" s="243"/>
      <c r="E384" s="243"/>
    </row>
    <row r="385" spans="2:6" x14ac:dyDescent="0.25">
      <c r="B385" s="83"/>
      <c r="C385" s="83"/>
      <c r="D385" s="83"/>
      <c r="E385" s="83"/>
    </row>
    <row r="386" spans="2:6" x14ac:dyDescent="0.25">
      <c r="B386" s="84" t="s">
        <v>2</v>
      </c>
      <c r="C386" s="84" t="s">
        <v>1</v>
      </c>
      <c r="D386" s="84" t="s">
        <v>48</v>
      </c>
      <c r="E386" s="84" t="s">
        <v>49</v>
      </c>
    </row>
    <row r="387" spans="2:6" x14ac:dyDescent="0.25">
      <c r="B387" s="64"/>
      <c r="C387" s="71"/>
      <c r="D387" s="65"/>
      <c r="E387" s="70"/>
    </row>
    <row r="388" spans="2:6" x14ac:dyDescent="0.25">
      <c r="B388" s="244" t="s">
        <v>14</v>
      </c>
      <c r="C388" s="245"/>
      <c r="D388" s="246"/>
      <c r="E388" s="85">
        <f>SUM(E387:E387)</f>
        <v>0</v>
      </c>
    </row>
    <row r="389" spans="2:6" ht="15.75" x14ac:dyDescent="0.25">
      <c r="B389" s="81"/>
      <c r="C389" s="81"/>
      <c r="D389" s="81"/>
      <c r="E389" s="82"/>
    </row>
    <row r="390" spans="2:6" ht="15.75" x14ac:dyDescent="0.25">
      <c r="B390" s="81"/>
      <c r="C390" s="81"/>
      <c r="D390" s="81"/>
      <c r="E390" s="82"/>
    </row>
    <row r="391" spans="2:6" ht="16.5" thickBot="1" x14ac:dyDescent="0.3">
      <c r="B391" s="81"/>
      <c r="C391" s="81"/>
      <c r="D391" s="81"/>
      <c r="E391" s="82"/>
    </row>
    <row r="392" spans="2:6" ht="16.5" thickBot="1" x14ac:dyDescent="0.3">
      <c r="B392" s="257" t="s">
        <v>34</v>
      </c>
      <c r="C392" s="258"/>
      <c r="D392" s="258"/>
      <c r="E392" s="259">
        <f>E298+E319+E363+E370+F378</f>
        <v>156820080.77000001</v>
      </c>
      <c r="F392" s="260"/>
    </row>
    <row r="405" spans="2:5" ht="19.5" thickBot="1" x14ac:dyDescent="0.35">
      <c r="B405" s="229" t="s">
        <v>11</v>
      </c>
      <c r="C405" s="229"/>
      <c r="D405" s="229"/>
      <c r="E405" s="229"/>
    </row>
    <row r="406" spans="2:5" ht="32.25" thickBot="1" x14ac:dyDescent="0.3">
      <c r="B406" s="112" t="s">
        <v>19</v>
      </c>
      <c r="C406" s="112" t="s">
        <v>1</v>
      </c>
      <c r="D406" s="112" t="s">
        <v>20</v>
      </c>
      <c r="E406" s="124" t="s">
        <v>9</v>
      </c>
    </row>
    <row r="407" spans="2:5" x14ac:dyDescent="0.25">
      <c r="B407" s="89">
        <v>45964</v>
      </c>
      <c r="C407" s="182" t="s">
        <v>84</v>
      </c>
      <c r="D407" s="183" t="s">
        <v>45</v>
      </c>
      <c r="E407" s="91">
        <v>19132</v>
      </c>
    </row>
    <row r="408" spans="2:5" x14ac:dyDescent="0.25">
      <c r="B408" s="178">
        <v>45964</v>
      </c>
      <c r="C408" s="184" t="s">
        <v>85</v>
      </c>
      <c r="D408" s="105" t="s">
        <v>86</v>
      </c>
      <c r="E408" s="185">
        <v>665</v>
      </c>
    </row>
    <row r="409" spans="2:5" x14ac:dyDescent="0.25">
      <c r="B409" s="89">
        <v>45964</v>
      </c>
      <c r="C409" s="182" t="s">
        <v>87</v>
      </c>
      <c r="D409" s="183" t="s">
        <v>86</v>
      </c>
      <c r="E409" s="91">
        <v>375</v>
      </c>
    </row>
    <row r="410" spans="2:5" x14ac:dyDescent="0.25">
      <c r="B410" s="89">
        <v>45965</v>
      </c>
      <c r="C410" s="182" t="s">
        <v>88</v>
      </c>
      <c r="D410" s="183" t="s">
        <v>86</v>
      </c>
      <c r="E410" s="91">
        <v>470</v>
      </c>
    </row>
    <row r="411" spans="2:5" x14ac:dyDescent="0.25">
      <c r="B411" s="89">
        <v>45965</v>
      </c>
      <c r="C411" s="182" t="s">
        <v>89</v>
      </c>
      <c r="D411" s="183" t="s">
        <v>86</v>
      </c>
      <c r="E411" s="91">
        <v>13000</v>
      </c>
    </row>
    <row r="412" spans="2:5" x14ac:dyDescent="0.25">
      <c r="B412" s="89">
        <v>45966</v>
      </c>
      <c r="C412" s="182" t="s">
        <v>90</v>
      </c>
      <c r="D412" s="183" t="s">
        <v>86</v>
      </c>
      <c r="E412" s="91">
        <v>500</v>
      </c>
    </row>
    <row r="413" spans="2:5" x14ac:dyDescent="0.25">
      <c r="B413" s="89">
        <v>45967</v>
      </c>
      <c r="C413" s="182" t="s">
        <v>91</v>
      </c>
      <c r="D413" s="183" t="s">
        <v>86</v>
      </c>
      <c r="E413" s="91">
        <v>300</v>
      </c>
    </row>
    <row r="414" spans="2:5" x14ac:dyDescent="0.25">
      <c r="B414" s="89">
        <v>45968</v>
      </c>
      <c r="C414" s="182" t="s">
        <v>92</v>
      </c>
      <c r="D414" s="183" t="s">
        <v>86</v>
      </c>
      <c r="E414" s="91">
        <v>445</v>
      </c>
    </row>
    <row r="415" spans="2:5" x14ac:dyDescent="0.25">
      <c r="B415" s="89">
        <v>45972</v>
      </c>
      <c r="C415" s="182" t="s">
        <v>93</v>
      </c>
      <c r="D415" s="183" t="s">
        <v>86</v>
      </c>
      <c r="E415" s="91">
        <v>550</v>
      </c>
    </row>
    <row r="416" spans="2:5" x14ac:dyDescent="0.25">
      <c r="B416" s="178">
        <v>45972</v>
      </c>
      <c r="C416" s="184" t="s">
        <v>94</v>
      </c>
      <c r="D416" s="105" t="s">
        <v>86</v>
      </c>
      <c r="E416" s="185">
        <v>210</v>
      </c>
    </row>
    <row r="417" spans="2:5" x14ac:dyDescent="0.25">
      <c r="B417" s="178">
        <v>45973</v>
      </c>
      <c r="C417" s="184" t="s">
        <v>95</v>
      </c>
      <c r="D417" s="105" t="s">
        <v>86</v>
      </c>
      <c r="E417" s="185">
        <v>530</v>
      </c>
    </row>
    <row r="418" spans="2:5" x14ac:dyDescent="0.25">
      <c r="B418" s="178">
        <v>45973</v>
      </c>
      <c r="C418" s="184" t="s">
        <v>96</v>
      </c>
      <c r="D418" s="105" t="s">
        <v>45</v>
      </c>
      <c r="E418" s="185">
        <v>5724</v>
      </c>
    </row>
    <row r="419" spans="2:5" x14ac:dyDescent="0.25">
      <c r="B419" s="89">
        <v>45974</v>
      </c>
      <c r="C419" s="182" t="s">
        <v>97</v>
      </c>
      <c r="D419" s="183" t="s">
        <v>86</v>
      </c>
      <c r="E419" s="91">
        <v>520</v>
      </c>
    </row>
    <row r="420" spans="2:5" x14ac:dyDescent="0.25">
      <c r="B420" s="89">
        <v>45975</v>
      </c>
      <c r="C420" s="182" t="s">
        <v>98</v>
      </c>
      <c r="D420" s="183" t="s">
        <v>86</v>
      </c>
      <c r="E420" s="91">
        <v>230</v>
      </c>
    </row>
    <row r="421" spans="2:5" x14ac:dyDescent="0.25">
      <c r="B421" s="89">
        <v>45978</v>
      </c>
      <c r="C421" s="182" t="s">
        <v>99</v>
      </c>
      <c r="D421" s="183" t="s">
        <v>86</v>
      </c>
      <c r="E421" s="91">
        <v>420</v>
      </c>
    </row>
    <row r="422" spans="2:5" x14ac:dyDescent="0.25">
      <c r="B422" s="89">
        <v>45978</v>
      </c>
      <c r="C422" s="182" t="s">
        <v>100</v>
      </c>
      <c r="D422" s="183" t="s">
        <v>86</v>
      </c>
      <c r="E422" s="91">
        <v>60</v>
      </c>
    </row>
    <row r="423" spans="2:5" x14ac:dyDescent="0.25">
      <c r="B423" s="89">
        <v>45979</v>
      </c>
      <c r="C423" s="182" t="s">
        <v>91</v>
      </c>
      <c r="D423" s="183" t="s">
        <v>86</v>
      </c>
      <c r="E423" s="91">
        <v>355</v>
      </c>
    </row>
    <row r="424" spans="2:5" x14ac:dyDescent="0.25">
      <c r="B424" s="178">
        <v>45980</v>
      </c>
      <c r="C424" s="184" t="s">
        <v>101</v>
      </c>
      <c r="D424" s="105" t="s">
        <v>86</v>
      </c>
      <c r="E424" s="185">
        <v>380</v>
      </c>
    </row>
    <row r="425" spans="2:5" x14ac:dyDescent="0.25">
      <c r="B425" s="89">
        <v>45980</v>
      </c>
      <c r="C425" s="182" t="s">
        <v>102</v>
      </c>
      <c r="D425" s="183" t="s">
        <v>45</v>
      </c>
      <c r="E425" s="91">
        <v>32809.96</v>
      </c>
    </row>
    <row r="426" spans="2:5" x14ac:dyDescent="0.25">
      <c r="B426" s="89">
        <v>45980</v>
      </c>
      <c r="C426" s="182" t="s">
        <v>103</v>
      </c>
      <c r="D426" s="183" t="s">
        <v>45</v>
      </c>
      <c r="E426" s="91">
        <v>6414</v>
      </c>
    </row>
    <row r="427" spans="2:5" ht="17.25" x14ac:dyDescent="0.3">
      <c r="B427" s="178">
        <v>45980</v>
      </c>
      <c r="C427" s="155" t="s">
        <v>104</v>
      </c>
      <c r="D427" s="105" t="s">
        <v>45</v>
      </c>
      <c r="E427" s="185">
        <v>711380.8</v>
      </c>
    </row>
    <row r="428" spans="2:5" x14ac:dyDescent="0.25">
      <c r="B428" s="89">
        <v>45981</v>
      </c>
      <c r="C428" s="182" t="s">
        <v>105</v>
      </c>
      <c r="D428" s="183" t="s">
        <v>86</v>
      </c>
      <c r="E428" s="91">
        <v>395</v>
      </c>
    </row>
    <row r="429" spans="2:5" x14ac:dyDescent="0.25">
      <c r="B429" s="178">
        <v>45982</v>
      </c>
      <c r="C429" s="184" t="s">
        <v>106</v>
      </c>
      <c r="D429" s="105" t="s">
        <v>86</v>
      </c>
      <c r="E429" s="185">
        <v>260</v>
      </c>
    </row>
    <row r="430" spans="2:5" x14ac:dyDescent="0.25">
      <c r="B430" s="178">
        <v>45985</v>
      </c>
      <c r="C430" s="184" t="s">
        <v>107</v>
      </c>
      <c r="D430" s="105" t="s">
        <v>45</v>
      </c>
      <c r="E430" s="185">
        <v>33720</v>
      </c>
    </row>
    <row r="431" spans="2:5" x14ac:dyDescent="0.25">
      <c r="B431" s="89">
        <v>45985</v>
      </c>
      <c r="C431" s="182" t="s">
        <v>108</v>
      </c>
      <c r="D431" s="183" t="s">
        <v>86</v>
      </c>
      <c r="E431" s="91">
        <v>420</v>
      </c>
    </row>
    <row r="432" spans="2:5" x14ac:dyDescent="0.25">
      <c r="B432" s="178">
        <v>45985</v>
      </c>
      <c r="C432" s="184" t="s">
        <v>109</v>
      </c>
      <c r="D432" s="105" t="s">
        <v>86</v>
      </c>
      <c r="E432" s="185">
        <v>165</v>
      </c>
    </row>
    <row r="433" spans="2:5" x14ac:dyDescent="0.25">
      <c r="B433" s="178">
        <v>45986</v>
      </c>
      <c r="C433" s="184" t="s">
        <v>110</v>
      </c>
      <c r="D433" s="105" t="s">
        <v>86</v>
      </c>
      <c r="E433" s="185">
        <v>300</v>
      </c>
    </row>
    <row r="434" spans="2:5" x14ac:dyDescent="0.25">
      <c r="B434" s="178">
        <v>45986</v>
      </c>
      <c r="C434" s="184" t="s">
        <v>111</v>
      </c>
      <c r="D434" s="105" t="s">
        <v>45</v>
      </c>
      <c r="E434" s="185">
        <v>5679.4</v>
      </c>
    </row>
    <row r="435" spans="2:5" x14ac:dyDescent="0.25">
      <c r="B435" s="89">
        <v>45987</v>
      </c>
      <c r="C435" s="182" t="s">
        <v>112</v>
      </c>
      <c r="D435" s="183" t="s">
        <v>45</v>
      </c>
      <c r="E435" s="91">
        <v>1033659</v>
      </c>
    </row>
    <row r="436" spans="2:5" x14ac:dyDescent="0.25">
      <c r="B436" s="89">
        <v>45987</v>
      </c>
      <c r="C436" s="182" t="s">
        <v>113</v>
      </c>
      <c r="D436" s="183" t="s">
        <v>45</v>
      </c>
      <c r="E436" s="91">
        <v>21657</v>
      </c>
    </row>
    <row r="437" spans="2:5" x14ac:dyDescent="0.25">
      <c r="B437" s="89">
        <v>45987</v>
      </c>
      <c r="C437" s="182" t="s">
        <v>114</v>
      </c>
      <c r="D437" s="183" t="s">
        <v>45</v>
      </c>
      <c r="E437" s="91">
        <v>4446</v>
      </c>
    </row>
    <row r="438" spans="2:5" x14ac:dyDescent="0.25">
      <c r="B438" s="89">
        <v>45987</v>
      </c>
      <c r="C438" s="182" t="s">
        <v>115</v>
      </c>
      <c r="D438" s="183" t="s">
        <v>45</v>
      </c>
      <c r="E438" s="91">
        <v>22803.86</v>
      </c>
    </row>
    <row r="439" spans="2:5" x14ac:dyDescent="0.25">
      <c r="B439" s="178">
        <v>45987</v>
      </c>
      <c r="C439" s="184" t="s">
        <v>116</v>
      </c>
      <c r="D439" s="105" t="s">
        <v>86</v>
      </c>
      <c r="E439" s="185">
        <v>390</v>
      </c>
    </row>
    <row r="440" spans="2:5" x14ac:dyDescent="0.25">
      <c r="B440" s="89">
        <v>45988</v>
      </c>
      <c r="C440" s="182" t="s">
        <v>117</v>
      </c>
      <c r="D440" s="183" t="s">
        <v>86</v>
      </c>
      <c r="E440" s="91">
        <v>335</v>
      </c>
    </row>
    <row r="441" spans="2:5" x14ac:dyDescent="0.25">
      <c r="B441" s="178">
        <v>45989</v>
      </c>
      <c r="C441" s="184" t="s">
        <v>118</v>
      </c>
      <c r="D441" s="105" t="s">
        <v>86</v>
      </c>
      <c r="E441" s="185">
        <v>175</v>
      </c>
    </row>
    <row r="442" spans="2:5" x14ac:dyDescent="0.25">
      <c r="B442" s="178">
        <v>45989</v>
      </c>
      <c r="C442" s="184" t="s">
        <v>119</v>
      </c>
      <c r="D442" s="105" t="s">
        <v>45</v>
      </c>
      <c r="E442" s="185">
        <v>64440</v>
      </c>
    </row>
    <row r="443" spans="2:5" ht="15.75" thickBot="1" x14ac:dyDescent="0.3">
      <c r="B443" s="261" t="s">
        <v>4</v>
      </c>
      <c r="C443" s="261"/>
      <c r="D443" s="261"/>
      <c r="E443" s="68">
        <f>SUM(E407:E442)</f>
        <v>1983316.0200000003</v>
      </c>
    </row>
    <row r="444" spans="2:5" ht="15.75" thickTop="1" x14ac:dyDescent="0.25">
      <c r="B444" s="36"/>
      <c r="C444" s="58"/>
      <c r="D444" s="59"/>
      <c r="E444" s="60"/>
    </row>
    <row r="445" spans="2:5" ht="17.25" thickBot="1" x14ac:dyDescent="0.3">
      <c r="B445" s="262" t="s">
        <v>32</v>
      </c>
      <c r="C445" s="262"/>
      <c r="D445" s="262"/>
      <c r="E445" s="262"/>
    </row>
    <row r="446" spans="2:5" ht="16.5" thickBot="1" x14ac:dyDescent="0.3">
      <c r="B446" s="112" t="s">
        <v>2</v>
      </c>
      <c r="C446" s="113" t="s">
        <v>1</v>
      </c>
      <c r="D446" s="125" t="s">
        <v>8</v>
      </c>
      <c r="E446" s="126" t="s">
        <v>13</v>
      </c>
    </row>
    <row r="447" spans="2:5" x14ac:dyDescent="0.25">
      <c r="B447" s="160">
        <v>45964</v>
      </c>
      <c r="C447" s="161">
        <v>4524000034613</v>
      </c>
      <c r="D447" s="263" t="s">
        <v>51</v>
      </c>
      <c r="E447" s="162">
        <v>315752</v>
      </c>
    </row>
    <row r="448" spans="2:5" x14ac:dyDescent="0.25">
      <c r="B448" s="160">
        <v>45965</v>
      </c>
      <c r="C448" s="161">
        <v>4524000058941</v>
      </c>
      <c r="D448" s="264"/>
      <c r="E448" s="162">
        <v>3368.9</v>
      </c>
    </row>
    <row r="449" spans="2:5" x14ac:dyDescent="0.25">
      <c r="B449" s="160">
        <v>45965</v>
      </c>
      <c r="C449" s="161">
        <v>4524000059017</v>
      </c>
      <c r="D449" s="264"/>
      <c r="E449" s="162">
        <v>13816</v>
      </c>
    </row>
    <row r="450" spans="2:5" x14ac:dyDescent="0.25">
      <c r="B450" s="160">
        <v>45967</v>
      </c>
      <c r="C450" s="161">
        <v>4524000032496</v>
      </c>
      <c r="D450" s="264"/>
      <c r="E450" s="162">
        <v>4967.2</v>
      </c>
    </row>
    <row r="451" spans="2:5" x14ac:dyDescent="0.25">
      <c r="B451" s="160">
        <v>45973</v>
      </c>
      <c r="C451" s="161">
        <v>4524000030085</v>
      </c>
      <c r="D451" s="264"/>
      <c r="E451" s="162">
        <v>4779.1000000000004</v>
      </c>
    </row>
    <row r="452" spans="2:5" x14ac:dyDescent="0.25">
      <c r="B452" s="160">
        <v>45974</v>
      </c>
      <c r="C452" s="161">
        <v>4524000031307</v>
      </c>
      <c r="D452" s="265"/>
      <c r="E452" s="162">
        <v>2327.1999999999998</v>
      </c>
    </row>
    <row r="453" spans="2:5" ht="15.75" thickBot="1" x14ac:dyDescent="0.3">
      <c r="B453" s="92"/>
      <c r="C453" s="93"/>
      <c r="D453" s="94" t="s">
        <v>4</v>
      </c>
      <c r="E453" s="95">
        <f>SUM(E447:E452)</f>
        <v>345010.4</v>
      </c>
    </row>
    <row r="454" spans="2:5" ht="15.75" thickTop="1" x14ac:dyDescent="0.25">
      <c r="B454" s="36"/>
      <c r="C454" s="24"/>
      <c r="D454" s="25"/>
      <c r="E454" s="26"/>
    </row>
    <row r="455" spans="2:5" ht="18.75" x14ac:dyDescent="0.3">
      <c r="B455" s="8"/>
      <c r="C455" s="17"/>
      <c r="D455" s="18"/>
      <c r="E455" s="18"/>
    </row>
    <row r="456" spans="2:5" ht="16.5" x14ac:dyDescent="0.25">
      <c r="B456" s="266" t="s">
        <v>15</v>
      </c>
      <c r="C456" s="266"/>
      <c r="D456" s="266"/>
      <c r="E456" s="266"/>
    </row>
    <row r="457" spans="2:5" ht="16.5" x14ac:dyDescent="0.25">
      <c r="B457" s="266" t="s">
        <v>21</v>
      </c>
      <c r="C457" s="266"/>
      <c r="D457" s="266"/>
      <c r="E457" s="266"/>
    </row>
    <row r="458" spans="2:5" ht="16.5" x14ac:dyDescent="0.25">
      <c r="B458" s="267" t="s">
        <v>72</v>
      </c>
      <c r="C458" s="267"/>
      <c r="D458" s="267"/>
      <c r="E458" s="267"/>
    </row>
    <row r="459" spans="2:5" ht="16.5" x14ac:dyDescent="0.25">
      <c r="B459" s="266" t="s">
        <v>22</v>
      </c>
      <c r="C459" s="266"/>
      <c r="D459" s="266"/>
      <c r="E459" s="266"/>
    </row>
    <row r="460" spans="2:5" ht="16.5" x14ac:dyDescent="0.25">
      <c r="B460" s="37"/>
      <c r="C460" s="37"/>
      <c r="D460" s="38"/>
      <c r="E460" s="39"/>
    </row>
    <row r="461" spans="2:5" x14ac:dyDescent="0.25">
      <c r="B461" s="40" t="s">
        <v>2</v>
      </c>
      <c r="C461" s="41" t="s">
        <v>1</v>
      </c>
      <c r="D461" s="42" t="s">
        <v>8</v>
      </c>
      <c r="E461" s="43" t="s">
        <v>13</v>
      </c>
    </row>
    <row r="462" spans="2:5" x14ac:dyDescent="0.25">
      <c r="B462" s="72"/>
      <c r="C462" s="73"/>
      <c r="D462" s="268" t="s">
        <v>65</v>
      </c>
      <c r="E462" s="69"/>
    </row>
    <row r="463" spans="2:5" x14ac:dyDescent="0.25">
      <c r="B463" s="72"/>
      <c r="C463" s="73"/>
      <c r="D463" s="269"/>
      <c r="E463" s="69"/>
    </row>
    <row r="464" spans="2:5" x14ac:dyDescent="0.25">
      <c r="B464" s="72"/>
      <c r="C464" s="73"/>
      <c r="D464" s="269"/>
      <c r="E464" s="69"/>
    </row>
    <row r="465" spans="2:5" x14ac:dyDescent="0.25">
      <c r="B465" s="72"/>
      <c r="C465" s="73"/>
      <c r="D465" s="269"/>
      <c r="E465" s="69"/>
    </row>
    <row r="466" spans="2:5" ht="17.25" thickBot="1" x14ac:dyDescent="0.3">
      <c r="B466" s="37"/>
      <c r="C466" s="37"/>
      <c r="D466" s="67" t="s">
        <v>4</v>
      </c>
      <c r="E466" s="44">
        <f>SUM(E462:E465)</f>
        <v>0</v>
      </c>
    </row>
    <row r="467" spans="2:5" ht="17.25" thickTop="1" x14ac:dyDescent="0.25">
      <c r="B467" s="37"/>
      <c r="C467" s="61"/>
      <c r="D467" s="62"/>
      <c r="E467" s="63"/>
    </row>
    <row r="468" spans="2:5" ht="15.75" x14ac:dyDescent="0.25">
      <c r="B468" s="241" t="s">
        <v>15</v>
      </c>
      <c r="C468" s="241"/>
      <c r="D468" s="241"/>
      <c r="E468" s="241"/>
    </row>
    <row r="469" spans="2:5" ht="15.75" x14ac:dyDescent="0.25">
      <c r="B469" s="270" t="s">
        <v>31</v>
      </c>
      <c r="C469" s="270"/>
      <c r="D469" s="270"/>
      <c r="E469" s="270"/>
    </row>
    <row r="470" spans="2:5" ht="16.5" x14ac:dyDescent="0.25">
      <c r="B470" s="267" t="s">
        <v>39</v>
      </c>
      <c r="C470" s="267"/>
      <c r="D470" s="267"/>
      <c r="E470" s="267"/>
    </row>
    <row r="471" spans="2:5" ht="15.75" x14ac:dyDescent="0.25">
      <c r="B471" s="271" t="s">
        <v>37</v>
      </c>
      <c r="C471" s="271"/>
      <c r="D471" s="271"/>
      <c r="E471" s="271"/>
    </row>
    <row r="472" spans="2:5" ht="15.75" x14ac:dyDescent="0.25">
      <c r="B472" s="66"/>
      <c r="C472" s="66"/>
      <c r="D472" s="66"/>
      <c r="E472" s="66"/>
    </row>
    <row r="473" spans="2:5" x14ac:dyDescent="0.25">
      <c r="B473" s="34" t="s">
        <v>23</v>
      </c>
      <c r="C473" s="34" t="s">
        <v>1</v>
      </c>
      <c r="D473" s="45" t="s">
        <v>8</v>
      </c>
      <c r="E473" s="34" t="s">
        <v>24</v>
      </c>
    </row>
    <row r="474" spans="2:5" x14ac:dyDescent="0.25">
      <c r="B474" s="206"/>
      <c r="C474" s="207"/>
      <c r="D474" s="208"/>
      <c r="E474" s="209"/>
    </row>
    <row r="475" spans="2:5" x14ac:dyDescent="0.25">
      <c r="B475" s="272" t="s">
        <v>14</v>
      </c>
      <c r="C475" s="273"/>
      <c r="D475" s="274"/>
      <c r="E475" s="34">
        <f>SUM(E474)</f>
        <v>0</v>
      </c>
    </row>
    <row r="476" spans="2:5" x14ac:dyDescent="0.25">
      <c r="B476" s="53"/>
      <c r="C476" s="53"/>
      <c r="D476" s="53"/>
      <c r="E476" s="16"/>
    </row>
    <row r="477" spans="2:5" ht="17.25" thickBot="1" x14ac:dyDescent="0.3">
      <c r="B477" s="22"/>
      <c r="C477" s="23"/>
      <c r="D477" s="35"/>
      <c r="E477" s="35"/>
    </row>
    <row r="478" spans="2:5" ht="24" thickBot="1" x14ac:dyDescent="0.3">
      <c r="B478" s="275" t="s">
        <v>5</v>
      </c>
      <c r="C478" s="276"/>
      <c r="D478" s="276"/>
      <c r="E478" s="107">
        <f>E475+E466+E453+E443</f>
        <v>2328326.4200000004</v>
      </c>
    </row>
    <row r="479" spans="2:5" x14ac:dyDescent="0.25">
      <c r="B479" s="17"/>
      <c r="C479" s="18"/>
      <c r="D479" s="18"/>
      <c r="E479" s="19"/>
    </row>
    <row r="480" spans="2:5" x14ac:dyDescent="0.25">
      <c r="B480" s="3"/>
      <c r="C480" s="3"/>
      <c r="D480" s="20"/>
      <c r="E480" s="21"/>
    </row>
    <row r="489" spans="2:6" ht="18.75" x14ac:dyDescent="0.3">
      <c r="B489" s="31"/>
      <c r="C489" s="31"/>
      <c r="D489" s="32"/>
      <c r="E489" s="3"/>
    </row>
    <row r="490" spans="2:6" ht="19.5" thickBot="1" x14ac:dyDescent="0.35">
      <c r="B490" s="234" t="s">
        <v>26</v>
      </c>
      <c r="C490" s="234"/>
      <c r="D490" s="234"/>
      <c r="E490" s="234"/>
      <c r="F490" s="33"/>
    </row>
    <row r="491" spans="2:6" ht="16.5" thickBot="1" x14ac:dyDescent="0.3">
      <c r="B491" s="128" t="s">
        <v>1</v>
      </c>
      <c r="C491" s="129" t="s">
        <v>2</v>
      </c>
      <c r="D491" s="130" t="s">
        <v>3</v>
      </c>
      <c r="E491" s="131" t="s">
        <v>4</v>
      </c>
      <c r="F491" s="132"/>
    </row>
    <row r="492" spans="2:6" ht="15.75" x14ac:dyDescent="0.25">
      <c r="B492" s="168">
        <v>510040150</v>
      </c>
      <c r="C492" s="165">
        <v>45812</v>
      </c>
      <c r="D492" s="187"/>
      <c r="E492" s="167"/>
      <c r="F492" s="132"/>
    </row>
    <row r="493" spans="2:6" ht="19.5" thickBot="1" x14ac:dyDescent="0.35">
      <c r="B493" s="231" t="s">
        <v>38</v>
      </c>
      <c r="C493" s="231"/>
      <c r="D493" s="27">
        <f>SUM(D492:D492)</f>
        <v>0</v>
      </c>
      <c r="E493" s="27">
        <f>SUM(E492:E492)</f>
        <v>0</v>
      </c>
    </row>
    <row r="494" spans="2:6" ht="15.75" thickTop="1" x14ac:dyDescent="0.25">
      <c r="B494" s="5"/>
      <c r="C494" s="5"/>
      <c r="D494" s="6"/>
      <c r="E494" s="7"/>
    </row>
    <row r="495" spans="2:6" x14ac:dyDescent="0.25">
      <c r="B495" s="5"/>
      <c r="C495" s="5"/>
      <c r="D495" s="6"/>
      <c r="E495" s="7"/>
    </row>
    <row r="496" spans="2:6" ht="19.5" thickBot="1" x14ac:dyDescent="0.35">
      <c r="B496" s="234" t="s">
        <v>41</v>
      </c>
      <c r="C496" s="234"/>
      <c r="D496" s="234"/>
      <c r="E496" s="234"/>
    </row>
    <row r="497" spans="2:6" ht="16.5" thickBot="1" x14ac:dyDescent="0.3">
      <c r="B497" s="198" t="s">
        <v>19</v>
      </c>
      <c r="C497" s="198" t="s">
        <v>1</v>
      </c>
      <c r="D497" s="198" t="s">
        <v>20</v>
      </c>
      <c r="E497" s="131" t="s">
        <v>4</v>
      </c>
    </row>
    <row r="498" spans="2:6" ht="15.75" x14ac:dyDescent="0.25">
      <c r="B498" s="89"/>
      <c r="C498" s="90"/>
      <c r="D498" s="183"/>
      <c r="E498" s="91"/>
      <c r="F498" s="127"/>
    </row>
    <row r="499" spans="2:6" ht="19.5" thickBot="1" x14ac:dyDescent="0.35">
      <c r="B499" s="231" t="s">
        <v>10</v>
      </c>
      <c r="C499" s="231"/>
      <c r="D499" s="27"/>
      <c r="E499" s="27">
        <f>SUM(E498:E498)</f>
        <v>0</v>
      </c>
    </row>
    <row r="500" spans="2:6" ht="19.5" thickTop="1" x14ac:dyDescent="0.3">
      <c r="B500" s="106"/>
      <c r="C500" s="106"/>
      <c r="D500" s="32"/>
      <c r="E500" s="32"/>
    </row>
    <row r="505" spans="2:6" ht="18.75" x14ac:dyDescent="0.3">
      <c r="B505" s="106"/>
      <c r="C505" s="106"/>
      <c r="D505" s="32"/>
      <c r="E505" s="32"/>
    </row>
    <row r="506" spans="2:6" ht="19.5" thickBot="1" x14ac:dyDescent="0.35">
      <c r="B506" s="234" t="s">
        <v>33</v>
      </c>
      <c r="C506" s="234"/>
      <c r="D506" s="234"/>
      <c r="E506" s="234"/>
    </row>
    <row r="507" spans="2:6" ht="16.5" thickBot="1" x14ac:dyDescent="0.3">
      <c r="B507" s="128" t="s">
        <v>1</v>
      </c>
      <c r="C507" s="129" t="s">
        <v>2</v>
      </c>
      <c r="D507" s="130" t="s">
        <v>3</v>
      </c>
      <c r="E507" s="131" t="s">
        <v>4</v>
      </c>
    </row>
    <row r="508" spans="2:6" ht="15.75" x14ac:dyDescent="0.25">
      <c r="B508" s="145"/>
      <c r="C508" s="146"/>
      <c r="D508" s="148"/>
      <c r="E508" s="147"/>
    </row>
    <row r="509" spans="2:6" ht="19.5" thickBot="1" x14ac:dyDescent="0.35">
      <c r="B509" s="231" t="s">
        <v>10</v>
      </c>
      <c r="C509" s="231"/>
      <c r="D509" s="27">
        <f>SUM(D508:D508)</f>
        <v>0</v>
      </c>
      <c r="E509" s="27">
        <f>SUM(E508:E508)</f>
        <v>0</v>
      </c>
    </row>
    <row r="510" spans="2:6" ht="19.5" thickTop="1" x14ac:dyDescent="0.3">
      <c r="B510" s="106"/>
      <c r="C510" s="106"/>
      <c r="D510" s="32"/>
      <c r="E510" s="32"/>
    </row>
    <row r="511" spans="2:6" ht="19.5" thickBot="1" x14ac:dyDescent="0.35">
      <c r="B511" s="277" t="s">
        <v>65</v>
      </c>
      <c r="C511" s="277"/>
      <c r="D511" s="277"/>
      <c r="E511" s="278"/>
    </row>
    <row r="512" spans="2:6" ht="16.5" thickBot="1" x14ac:dyDescent="0.3">
      <c r="B512" s="197" t="s">
        <v>1</v>
      </c>
      <c r="C512" s="197" t="s">
        <v>2</v>
      </c>
      <c r="D512" s="196" t="s">
        <v>3</v>
      </c>
      <c r="E512" s="195" t="s">
        <v>4</v>
      </c>
    </row>
    <row r="513" spans="2:6" x14ac:dyDescent="0.25">
      <c r="B513" s="168"/>
      <c r="C513" s="194"/>
      <c r="D513" s="193"/>
      <c r="E513" s="166"/>
    </row>
    <row r="514" spans="2:6" x14ac:dyDescent="0.25">
      <c r="B514" s="186"/>
      <c r="C514" s="192"/>
      <c r="D514" s="191"/>
      <c r="E514" s="166"/>
    </row>
    <row r="515" spans="2:6" ht="19.5" thickBot="1" x14ac:dyDescent="0.35">
      <c r="B515" s="231" t="s">
        <v>10</v>
      </c>
      <c r="C515" s="231"/>
      <c r="D515" s="190">
        <f>SUM(D513:D514)</f>
        <v>0</v>
      </c>
      <c r="E515" s="189">
        <f>SUM(E513:E514)</f>
        <v>0</v>
      </c>
    </row>
    <row r="516" spans="2:6" ht="16.5" thickTop="1" x14ac:dyDescent="0.25">
      <c r="B516" s="188"/>
      <c r="C516" s="188"/>
      <c r="D516" s="188"/>
      <c r="E516" s="188"/>
    </row>
    <row r="517" spans="2:6" ht="18.75" x14ac:dyDescent="0.3">
      <c r="B517" s="31"/>
      <c r="C517" s="31"/>
      <c r="D517" s="32"/>
      <c r="E517" s="54"/>
      <c r="F517" s="48"/>
    </row>
    <row r="518" spans="2:6" ht="15.75" thickBot="1" x14ac:dyDescent="0.3">
      <c r="B518" s="5"/>
      <c r="C518" s="5"/>
      <c r="D518" s="10"/>
      <c r="E518" s="9"/>
      <c r="F518" s="55"/>
    </row>
    <row r="519" spans="2:6" ht="24" thickBot="1" x14ac:dyDescent="0.3">
      <c r="B519" s="275" t="s">
        <v>5</v>
      </c>
      <c r="C519" s="276"/>
      <c r="D519" s="276"/>
      <c r="E519" s="107">
        <f>SUM(E499)</f>
        <v>0</v>
      </c>
      <c r="F519" s="57"/>
    </row>
    <row r="520" spans="2:6" ht="18.75" x14ac:dyDescent="0.3">
      <c r="B520" s="5"/>
      <c r="C520" s="11"/>
      <c r="D520" s="28"/>
      <c r="E520" s="9"/>
    </row>
    <row r="521" spans="2:6" x14ac:dyDescent="0.25">
      <c r="B521" s="5"/>
      <c r="C521" s="11"/>
      <c r="D521" s="6"/>
      <c r="E521" s="15"/>
    </row>
    <row r="532" spans="2:7" ht="18.75" x14ac:dyDescent="0.3">
      <c r="C532" s="31"/>
      <c r="D532" s="31"/>
      <c r="E532" s="32"/>
      <c r="F532" s="3"/>
    </row>
    <row r="533" spans="2:7" ht="19.5" thickBot="1" x14ac:dyDescent="0.35">
      <c r="C533" s="234" t="s">
        <v>26</v>
      </c>
      <c r="D533" s="234"/>
      <c r="E533" s="234"/>
      <c r="F533" s="234"/>
      <c r="G533" s="33"/>
    </row>
    <row r="534" spans="2:7" ht="16.5" thickBot="1" x14ac:dyDescent="0.3">
      <c r="B534" s="133"/>
      <c r="C534" s="128" t="s">
        <v>1</v>
      </c>
      <c r="D534" s="129" t="s">
        <v>2</v>
      </c>
      <c r="E534" s="130" t="s">
        <v>3</v>
      </c>
      <c r="F534" s="131" t="s">
        <v>4</v>
      </c>
      <c r="G534" s="132"/>
    </row>
    <row r="535" spans="2:7" ht="15.75" x14ac:dyDescent="0.25">
      <c r="B535" s="133"/>
      <c r="C535" s="168">
        <v>510040150</v>
      </c>
      <c r="D535" s="165">
        <v>45812</v>
      </c>
      <c r="E535" s="187"/>
      <c r="F535" s="167"/>
      <c r="G535" s="132"/>
    </row>
    <row r="536" spans="2:7" ht="19.5" thickBot="1" x14ac:dyDescent="0.35">
      <c r="C536" s="231" t="s">
        <v>38</v>
      </c>
      <c r="D536" s="231"/>
      <c r="E536" s="27">
        <f>SUM(E535:E535)</f>
        <v>0</v>
      </c>
      <c r="F536" s="27">
        <f>SUM(F535:F535)</f>
        <v>0</v>
      </c>
    </row>
    <row r="537" spans="2:7" ht="15.75" thickTop="1" x14ac:dyDescent="0.25">
      <c r="C537" s="5"/>
      <c r="D537" s="5"/>
      <c r="E537" s="6"/>
      <c r="F537" s="7"/>
    </row>
    <row r="538" spans="2:7" x14ac:dyDescent="0.25">
      <c r="C538" s="5"/>
      <c r="D538" s="5"/>
      <c r="E538" s="6"/>
      <c r="F538" s="7"/>
    </row>
    <row r="539" spans="2:7" ht="19.5" thickBot="1" x14ac:dyDescent="0.35">
      <c r="C539" s="234" t="s">
        <v>11</v>
      </c>
      <c r="D539" s="234"/>
      <c r="E539" s="234"/>
      <c r="F539" s="234"/>
    </row>
    <row r="540" spans="2:7" ht="16.5" thickBot="1" x14ac:dyDescent="0.3">
      <c r="C540" s="112" t="s">
        <v>2</v>
      </c>
      <c r="D540" s="113" t="s">
        <v>1</v>
      </c>
      <c r="E540" s="114" t="s">
        <v>62</v>
      </c>
      <c r="F540" s="115" t="s">
        <v>13</v>
      </c>
    </row>
    <row r="541" spans="2:7" ht="43.5" x14ac:dyDescent="0.25">
      <c r="C541" s="89">
        <v>45981</v>
      </c>
      <c r="D541" s="181" t="s">
        <v>343</v>
      </c>
      <c r="E541" s="218" t="s">
        <v>69</v>
      </c>
      <c r="F541" s="199">
        <v>86000000</v>
      </c>
    </row>
    <row r="542" spans="2:7" ht="19.5" thickBot="1" x14ac:dyDescent="0.35">
      <c r="C542" s="231" t="s">
        <v>10</v>
      </c>
      <c r="D542" s="231"/>
      <c r="E542" s="27"/>
      <c r="F542" s="27">
        <f>SUM(F541:F541)</f>
        <v>86000000</v>
      </c>
    </row>
    <row r="543" spans="2:7" ht="19.5" thickTop="1" x14ac:dyDescent="0.3">
      <c r="C543" s="106"/>
      <c r="D543" s="106"/>
      <c r="E543" s="32"/>
      <c r="F543" s="32"/>
    </row>
    <row r="548" spans="2:7" ht="18.75" x14ac:dyDescent="0.3">
      <c r="C548" s="106"/>
      <c r="D548" s="106"/>
      <c r="E548" s="32"/>
      <c r="F548" s="32"/>
    </row>
    <row r="549" spans="2:7" ht="19.5" thickBot="1" x14ac:dyDescent="0.35">
      <c r="C549" s="234" t="s">
        <v>33</v>
      </c>
      <c r="D549" s="234"/>
      <c r="E549" s="234"/>
      <c r="F549" s="234"/>
    </row>
    <row r="550" spans="2:7" ht="16.5" thickBot="1" x14ac:dyDescent="0.3">
      <c r="C550" s="128" t="s">
        <v>1</v>
      </c>
      <c r="D550" s="129" t="s">
        <v>2</v>
      </c>
      <c r="E550" s="130" t="s">
        <v>3</v>
      </c>
      <c r="F550" s="131" t="s">
        <v>4</v>
      </c>
    </row>
    <row r="551" spans="2:7" ht="15.75" x14ac:dyDescent="0.25">
      <c r="C551" s="145"/>
      <c r="D551" s="146"/>
      <c r="E551" s="148"/>
      <c r="F551" s="147"/>
    </row>
    <row r="552" spans="2:7" ht="19.5" thickBot="1" x14ac:dyDescent="0.35">
      <c r="C552" s="231" t="s">
        <v>10</v>
      </c>
      <c r="D552" s="231"/>
      <c r="E552" s="27">
        <f>SUM(E551:E551)</f>
        <v>0</v>
      </c>
      <c r="F552" s="27">
        <f>SUM(F551:F551)</f>
        <v>0</v>
      </c>
    </row>
    <row r="553" spans="2:7" ht="19.5" thickTop="1" x14ac:dyDescent="0.3">
      <c r="C553" s="106"/>
      <c r="D553" s="106"/>
      <c r="E553" s="32"/>
      <c r="F553" s="32"/>
    </row>
    <row r="554" spans="2:7" ht="19.5" thickBot="1" x14ac:dyDescent="0.35">
      <c r="C554" s="277" t="s">
        <v>65</v>
      </c>
      <c r="D554" s="277"/>
      <c r="E554" s="277"/>
      <c r="F554" s="278"/>
    </row>
    <row r="555" spans="2:7" ht="16.5" thickBot="1" x14ac:dyDescent="0.3">
      <c r="C555" s="197" t="s">
        <v>1</v>
      </c>
      <c r="D555" s="197" t="s">
        <v>2</v>
      </c>
      <c r="E555" s="196" t="s">
        <v>3</v>
      </c>
      <c r="F555" s="195" t="s">
        <v>4</v>
      </c>
    </row>
    <row r="556" spans="2:7" x14ac:dyDescent="0.25">
      <c r="C556" s="168"/>
      <c r="D556" s="194"/>
      <c r="E556" s="193"/>
      <c r="F556" s="166"/>
    </row>
    <row r="557" spans="2:7" x14ac:dyDescent="0.25">
      <c r="C557" s="186"/>
      <c r="D557" s="192"/>
      <c r="E557" s="191"/>
      <c r="F557" s="166"/>
    </row>
    <row r="558" spans="2:7" ht="19.5" thickBot="1" x14ac:dyDescent="0.35">
      <c r="C558" s="231" t="s">
        <v>10</v>
      </c>
      <c r="D558" s="231"/>
      <c r="E558" s="190">
        <f>SUM(E556:E557)</f>
        <v>0</v>
      </c>
      <c r="F558" s="189">
        <f>SUM(F556:F557)</f>
        <v>0</v>
      </c>
    </row>
    <row r="559" spans="2:7" ht="16.5" thickTop="1" x14ac:dyDescent="0.25">
      <c r="B559" s="233"/>
      <c r="C559" s="233"/>
      <c r="D559" s="233"/>
      <c r="E559" s="233"/>
      <c r="F559" s="233"/>
    </row>
    <row r="560" spans="2:7" ht="18.75" x14ac:dyDescent="0.3">
      <c r="C560" s="31"/>
      <c r="D560" s="31"/>
      <c r="E560" s="32"/>
      <c r="F560" s="54"/>
      <c r="G560" s="48"/>
    </row>
    <row r="561" spans="1:7" ht="15.75" thickBot="1" x14ac:dyDescent="0.3">
      <c r="C561" s="5"/>
      <c r="D561" s="5"/>
      <c r="E561" s="10"/>
      <c r="F561" s="9"/>
      <c r="G561" s="55"/>
    </row>
    <row r="562" spans="1:7" ht="24" thickBot="1" x14ac:dyDescent="0.3">
      <c r="C562" s="275" t="s">
        <v>5</v>
      </c>
      <c r="D562" s="276"/>
      <c r="E562" s="276"/>
      <c r="F562" s="107">
        <f>SUM(F542)</f>
        <v>86000000</v>
      </c>
      <c r="G562" s="57"/>
    </row>
    <row r="563" spans="1:7" ht="18.75" x14ac:dyDescent="0.3">
      <c r="C563" s="5"/>
      <c r="D563" s="11"/>
      <c r="E563" s="28"/>
      <c r="F563" s="9"/>
    </row>
    <row r="564" spans="1:7" x14ac:dyDescent="0.25">
      <c r="C564" s="5"/>
      <c r="D564" s="11"/>
      <c r="E564" s="6"/>
      <c r="F564" s="15"/>
    </row>
    <row r="567" spans="1:7" x14ac:dyDescent="0.25">
      <c r="B567" s="219"/>
    </row>
    <row r="576" spans="1:7" ht="21" x14ac:dyDescent="0.35">
      <c r="A576" s="220" t="s">
        <v>344</v>
      </c>
      <c r="B576" s="220" t="s">
        <v>345</v>
      </c>
      <c r="C576" s="220" t="s">
        <v>346</v>
      </c>
      <c r="D576" s="220" t="s">
        <v>347</v>
      </c>
      <c r="E576" s="220" t="s">
        <v>348</v>
      </c>
      <c r="F576" s="220" t="s">
        <v>349</v>
      </c>
    </row>
    <row r="577" spans="1:6" x14ac:dyDescent="0.25">
      <c r="A577" s="221">
        <v>267251</v>
      </c>
      <c r="B577" s="222">
        <v>45758</v>
      </c>
      <c r="C577" s="221" t="s">
        <v>353</v>
      </c>
      <c r="D577" s="221" t="s">
        <v>386</v>
      </c>
      <c r="E577" s="223" t="s">
        <v>387</v>
      </c>
      <c r="F577" s="223" t="s">
        <v>388</v>
      </c>
    </row>
    <row r="578" spans="1:6" x14ac:dyDescent="0.25">
      <c r="A578" s="221">
        <v>267252</v>
      </c>
      <c r="B578" s="222">
        <v>45758</v>
      </c>
      <c r="C578" s="221" t="s">
        <v>354</v>
      </c>
      <c r="D578" s="221" t="s">
        <v>53</v>
      </c>
      <c r="E578" s="223" t="s">
        <v>387</v>
      </c>
      <c r="F578" s="223" t="s">
        <v>389</v>
      </c>
    </row>
    <row r="579" spans="1:6" x14ac:dyDescent="0.25">
      <c r="A579" s="221">
        <v>267253</v>
      </c>
      <c r="B579" s="222">
        <v>45758</v>
      </c>
      <c r="C579" s="221" t="s">
        <v>355</v>
      </c>
      <c r="D579" s="221" t="s">
        <v>53</v>
      </c>
      <c r="E579" s="223" t="s">
        <v>387</v>
      </c>
      <c r="F579" s="223" t="s">
        <v>390</v>
      </c>
    </row>
    <row r="580" spans="1:6" x14ac:dyDescent="0.25">
      <c r="A580" s="221">
        <v>267254</v>
      </c>
      <c r="B580" s="222">
        <v>45758</v>
      </c>
      <c r="C580" s="221" t="s">
        <v>356</v>
      </c>
      <c r="D580" s="221" t="s">
        <v>53</v>
      </c>
      <c r="E580" s="223" t="s">
        <v>387</v>
      </c>
      <c r="F580" s="223" t="s">
        <v>391</v>
      </c>
    </row>
    <row r="581" spans="1:6" x14ac:dyDescent="0.25">
      <c r="A581" s="221">
        <v>267255</v>
      </c>
      <c r="B581" s="222">
        <v>45758</v>
      </c>
      <c r="C581" s="221" t="s">
        <v>357</v>
      </c>
      <c r="D581" s="221" t="s">
        <v>53</v>
      </c>
      <c r="E581" s="223" t="s">
        <v>387</v>
      </c>
      <c r="F581" s="223" t="s">
        <v>392</v>
      </c>
    </row>
    <row r="582" spans="1:6" x14ac:dyDescent="0.25">
      <c r="A582" s="221">
        <v>267256</v>
      </c>
      <c r="B582" s="222">
        <v>45758</v>
      </c>
      <c r="C582" s="221" t="s">
        <v>358</v>
      </c>
      <c r="D582" s="221" t="s">
        <v>53</v>
      </c>
      <c r="E582" s="223" t="s">
        <v>387</v>
      </c>
      <c r="F582" s="223" t="s">
        <v>393</v>
      </c>
    </row>
    <row r="583" spans="1:6" x14ac:dyDescent="0.25">
      <c r="A583" s="221">
        <v>267257</v>
      </c>
      <c r="B583" s="222">
        <v>45758</v>
      </c>
      <c r="C583" s="221" t="s">
        <v>341</v>
      </c>
      <c r="D583" s="221" t="s">
        <v>342</v>
      </c>
      <c r="E583" s="223" t="s">
        <v>387</v>
      </c>
      <c r="F583" s="223" t="s">
        <v>394</v>
      </c>
    </row>
    <row r="584" spans="1:6" x14ac:dyDescent="0.25">
      <c r="A584" s="221">
        <v>267258</v>
      </c>
      <c r="B584" s="223" t="s">
        <v>350</v>
      </c>
      <c r="C584" s="221" t="s">
        <v>359</v>
      </c>
      <c r="D584" s="221" t="s">
        <v>385</v>
      </c>
      <c r="E584" s="223" t="s">
        <v>387</v>
      </c>
      <c r="F584" s="223" t="s">
        <v>395</v>
      </c>
    </row>
    <row r="585" spans="1:6" x14ac:dyDescent="0.25">
      <c r="A585" s="221">
        <v>267259</v>
      </c>
      <c r="B585" s="223" t="s">
        <v>350</v>
      </c>
      <c r="C585" s="221" t="s">
        <v>360</v>
      </c>
      <c r="D585" s="221" t="s">
        <v>385</v>
      </c>
      <c r="E585" s="223" t="s">
        <v>387</v>
      </c>
      <c r="F585" s="223" t="s">
        <v>396</v>
      </c>
    </row>
    <row r="586" spans="1:6" x14ac:dyDescent="0.25">
      <c r="A586" s="221">
        <v>267260</v>
      </c>
      <c r="B586" s="223" t="s">
        <v>350</v>
      </c>
      <c r="C586" s="221" t="s">
        <v>361</v>
      </c>
      <c r="D586" s="221" t="s">
        <v>385</v>
      </c>
      <c r="E586" s="223" t="s">
        <v>387</v>
      </c>
      <c r="F586" s="223" t="s">
        <v>397</v>
      </c>
    </row>
    <row r="587" spans="1:6" x14ac:dyDescent="0.25">
      <c r="A587" s="221">
        <v>267261</v>
      </c>
      <c r="B587" s="223" t="s">
        <v>351</v>
      </c>
      <c r="C587" s="221" t="s">
        <v>362</v>
      </c>
      <c r="D587" s="221" t="s">
        <v>385</v>
      </c>
      <c r="E587" s="223" t="s">
        <v>387</v>
      </c>
      <c r="F587" s="223" t="s">
        <v>398</v>
      </c>
    </row>
    <row r="588" spans="1:6" x14ac:dyDescent="0.25">
      <c r="A588" s="221">
        <v>267262</v>
      </c>
      <c r="B588" s="223" t="s">
        <v>352</v>
      </c>
      <c r="C588" s="221" t="s">
        <v>363</v>
      </c>
      <c r="D588" s="221" t="s">
        <v>53</v>
      </c>
      <c r="E588" s="223" t="s">
        <v>387</v>
      </c>
      <c r="F588" s="223" t="s">
        <v>399</v>
      </c>
    </row>
    <row r="589" spans="1:6" x14ac:dyDescent="0.25">
      <c r="A589" s="221">
        <v>267263</v>
      </c>
      <c r="B589" s="223" t="s">
        <v>352</v>
      </c>
      <c r="C589" s="221" t="s">
        <v>364</v>
      </c>
      <c r="D589" s="221" t="s">
        <v>53</v>
      </c>
      <c r="E589" s="223" t="s">
        <v>387</v>
      </c>
      <c r="F589" s="223" t="s">
        <v>400</v>
      </c>
    </row>
    <row r="590" spans="1:6" x14ac:dyDescent="0.25">
      <c r="A590" s="221">
        <v>267264</v>
      </c>
      <c r="B590" s="223" t="s">
        <v>352</v>
      </c>
      <c r="C590" s="221" t="s">
        <v>365</v>
      </c>
      <c r="D590" s="221" t="s">
        <v>53</v>
      </c>
      <c r="E590" s="223" t="s">
        <v>387</v>
      </c>
      <c r="F590" s="223" t="s">
        <v>401</v>
      </c>
    </row>
    <row r="591" spans="1:6" x14ac:dyDescent="0.25">
      <c r="A591" s="221">
        <v>267265</v>
      </c>
      <c r="B591" s="223" t="s">
        <v>352</v>
      </c>
      <c r="C591" s="221" t="s">
        <v>366</v>
      </c>
      <c r="D591" s="221" t="s">
        <v>53</v>
      </c>
      <c r="E591" s="223" t="s">
        <v>387</v>
      </c>
      <c r="F591" s="223" t="s">
        <v>402</v>
      </c>
    </row>
    <row r="592" spans="1:6" x14ac:dyDescent="0.25">
      <c r="A592" s="221">
        <v>267266</v>
      </c>
      <c r="B592" s="223" t="s">
        <v>352</v>
      </c>
      <c r="C592" s="221" t="s">
        <v>367</v>
      </c>
      <c r="D592" s="221" t="s">
        <v>53</v>
      </c>
      <c r="E592" s="223" t="s">
        <v>387</v>
      </c>
      <c r="F592" s="223" t="s">
        <v>403</v>
      </c>
    </row>
    <row r="593" spans="1:6" x14ac:dyDescent="0.25">
      <c r="A593" s="221">
        <v>267267</v>
      </c>
      <c r="B593" s="223" t="s">
        <v>352</v>
      </c>
      <c r="C593" s="221" t="s">
        <v>368</v>
      </c>
      <c r="D593" s="221" t="s">
        <v>53</v>
      </c>
      <c r="E593" s="223" t="s">
        <v>387</v>
      </c>
      <c r="F593" s="223" t="s">
        <v>404</v>
      </c>
    </row>
    <row r="594" spans="1:6" x14ac:dyDescent="0.25">
      <c r="A594" s="221">
        <v>267268</v>
      </c>
      <c r="B594" s="223" t="s">
        <v>352</v>
      </c>
      <c r="C594" s="221" t="s">
        <v>369</v>
      </c>
      <c r="D594" s="221" t="s">
        <v>53</v>
      </c>
      <c r="E594" s="223" t="s">
        <v>387</v>
      </c>
      <c r="F594" s="223" t="s">
        <v>405</v>
      </c>
    </row>
    <row r="595" spans="1:6" x14ac:dyDescent="0.25">
      <c r="A595" s="221">
        <v>267269</v>
      </c>
      <c r="B595" s="223" t="s">
        <v>352</v>
      </c>
      <c r="C595" s="221" t="s">
        <v>370</v>
      </c>
      <c r="D595" s="221" t="s">
        <v>53</v>
      </c>
      <c r="E595" s="223" t="s">
        <v>387</v>
      </c>
      <c r="F595" s="223" t="s">
        <v>406</v>
      </c>
    </row>
    <row r="596" spans="1:6" x14ac:dyDescent="0.25">
      <c r="A596" s="221">
        <v>267270</v>
      </c>
      <c r="B596" s="223" t="s">
        <v>352</v>
      </c>
      <c r="C596" s="221" t="s">
        <v>371</v>
      </c>
      <c r="D596" s="221" t="s">
        <v>53</v>
      </c>
      <c r="E596" s="223" t="s">
        <v>387</v>
      </c>
      <c r="F596" s="223" t="s">
        <v>407</v>
      </c>
    </row>
    <row r="597" spans="1:6" x14ac:dyDescent="0.25">
      <c r="A597" s="221">
        <v>267271</v>
      </c>
      <c r="B597" s="223" t="s">
        <v>352</v>
      </c>
      <c r="C597" s="221" t="s">
        <v>372</v>
      </c>
      <c r="D597" s="221" t="s">
        <v>53</v>
      </c>
      <c r="E597" s="223" t="s">
        <v>387</v>
      </c>
      <c r="F597" s="223" t="s">
        <v>408</v>
      </c>
    </row>
    <row r="598" spans="1:6" x14ac:dyDescent="0.25">
      <c r="A598" s="221">
        <v>267272</v>
      </c>
      <c r="B598" s="223" t="s">
        <v>352</v>
      </c>
      <c r="C598" s="221" t="s">
        <v>373</v>
      </c>
      <c r="D598" s="221" t="s">
        <v>53</v>
      </c>
      <c r="E598" s="223" t="s">
        <v>387</v>
      </c>
      <c r="F598" s="223" t="s">
        <v>409</v>
      </c>
    </row>
    <row r="599" spans="1:6" x14ac:dyDescent="0.25">
      <c r="A599" s="221">
        <v>267273</v>
      </c>
      <c r="B599" s="223" t="s">
        <v>352</v>
      </c>
      <c r="C599" s="221" t="s">
        <v>374</v>
      </c>
      <c r="D599" s="221" t="s">
        <v>53</v>
      </c>
      <c r="E599" s="223" t="s">
        <v>387</v>
      </c>
      <c r="F599" s="223" t="s">
        <v>410</v>
      </c>
    </row>
    <row r="600" spans="1:6" x14ac:dyDescent="0.25">
      <c r="A600" s="221">
        <v>267274</v>
      </c>
      <c r="B600" s="223" t="s">
        <v>352</v>
      </c>
      <c r="C600" s="221" t="s">
        <v>375</v>
      </c>
      <c r="D600" s="221" t="s">
        <v>53</v>
      </c>
      <c r="E600" s="223" t="s">
        <v>387</v>
      </c>
      <c r="F600" s="223" t="s">
        <v>411</v>
      </c>
    </row>
    <row r="601" spans="1:6" x14ac:dyDescent="0.25">
      <c r="A601" s="221">
        <v>267275</v>
      </c>
      <c r="B601" s="223" t="s">
        <v>352</v>
      </c>
      <c r="C601" s="221" t="s">
        <v>376</v>
      </c>
      <c r="D601" s="221" t="s">
        <v>53</v>
      </c>
      <c r="E601" s="223" t="s">
        <v>387</v>
      </c>
      <c r="F601" s="223" t="s">
        <v>412</v>
      </c>
    </row>
    <row r="602" spans="1:6" x14ac:dyDescent="0.25">
      <c r="A602" s="221">
        <v>267276</v>
      </c>
      <c r="B602" s="223" t="s">
        <v>352</v>
      </c>
      <c r="C602" s="221" t="s">
        <v>377</v>
      </c>
      <c r="D602" s="221" t="s">
        <v>53</v>
      </c>
      <c r="E602" s="223" t="s">
        <v>387</v>
      </c>
      <c r="F602" s="223" t="s">
        <v>413</v>
      </c>
    </row>
    <row r="603" spans="1:6" x14ac:dyDescent="0.25">
      <c r="A603" s="221">
        <v>267277</v>
      </c>
      <c r="B603" s="223" t="s">
        <v>352</v>
      </c>
      <c r="C603" s="221" t="s">
        <v>378</v>
      </c>
      <c r="D603" s="221" t="s">
        <v>53</v>
      </c>
      <c r="E603" s="223" t="s">
        <v>387</v>
      </c>
      <c r="F603" s="223" t="s">
        <v>414</v>
      </c>
    </row>
    <row r="604" spans="1:6" x14ac:dyDescent="0.25">
      <c r="A604" s="221">
        <v>267278</v>
      </c>
      <c r="B604" s="223" t="s">
        <v>352</v>
      </c>
      <c r="C604" s="221" t="s">
        <v>379</v>
      </c>
      <c r="D604" s="221" t="s">
        <v>53</v>
      </c>
      <c r="E604" s="223" t="s">
        <v>387</v>
      </c>
      <c r="F604" s="223" t="s">
        <v>415</v>
      </c>
    </row>
    <row r="605" spans="1:6" x14ac:dyDescent="0.25">
      <c r="A605" s="221">
        <v>267279</v>
      </c>
      <c r="B605" s="223" t="s">
        <v>352</v>
      </c>
      <c r="C605" s="221" t="s">
        <v>380</v>
      </c>
      <c r="D605" s="221" t="s">
        <v>53</v>
      </c>
      <c r="E605" s="223" t="s">
        <v>387</v>
      </c>
      <c r="F605" s="223" t="s">
        <v>416</v>
      </c>
    </row>
    <row r="606" spans="1:6" x14ac:dyDescent="0.25">
      <c r="A606" s="221">
        <v>267280</v>
      </c>
      <c r="B606" s="223" t="s">
        <v>352</v>
      </c>
      <c r="C606" s="221" t="s">
        <v>381</v>
      </c>
      <c r="D606" s="221" t="s">
        <v>53</v>
      </c>
      <c r="E606" s="223" t="s">
        <v>387</v>
      </c>
      <c r="F606" s="223" t="s">
        <v>417</v>
      </c>
    </row>
    <row r="607" spans="1:6" x14ac:dyDescent="0.25">
      <c r="A607" s="221">
        <v>267281</v>
      </c>
      <c r="B607" s="223" t="s">
        <v>352</v>
      </c>
      <c r="C607" s="221" t="s">
        <v>382</v>
      </c>
      <c r="D607" s="221" t="s">
        <v>53</v>
      </c>
      <c r="E607" s="223" t="s">
        <v>387</v>
      </c>
      <c r="F607" s="223" t="s">
        <v>418</v>
      </c>
    </row>
    <row r="608" spans="1:6" x14ac:dyDescent="0.25">
      <c r="A608" s="221">
        <v>267282</v>
      </c>
      <c r="B608" s="223" t="s">
        <v>352</v>
      </c>
      <c r="C608" s="221" t="s">
        <v>383</v>
      </c>
      <c r="D608" s="221" t="s">
        <v>53</v>
      </c>
      <c r="E608" s="223" t="s">
        <v>387</v>
      </c>
      <c r="F608" s="223" t="s">
        <v>419</v>
      </c>
    </row>
    <row r="609" spans="1:6" x14ac:dyDescent="0.25">
      <c r="A609" s="221">
        <v>267283</v>
      </c>
      <c r="B609" s="223" t="s">
        <v>352</v>
      </c>
      <c r="C609" s="221" t="s">
        <v>384</v>
      </c>
      <c r="D609" s="221" t="s">
        <v>53</v>
      </c>
      <c r="E609" s="223" t="s">
        <v>387</v>
      </c>
      <c r="F609" s="223" t="s">
        <v>420</v>
      </c>
    </row>
    <row r="610" spans="1:6" x14ac:dyDescent="0.25">
      <c r="A610" s="279" t="s">
        <v>421</v>
      </c>
      <c r="B610" s="280"/>
      <c r="C610" s="280"/>
      <c r="D610" s="281"/>
      <c r="E610" s="288" t="s">
        <v>422</v>
      </c>
      <c r="F610" s="289"/>
    </row>
    <row r="611" spans="1:6" x14ac:dyDescent="0.25">
      <c r="A611" s="282"/>
      <c r="B611" s="283"/>
      <c r="C611" s="283"/>
      <c r="D611" s="284"/>
      <c r="E611" s="290"/>
      <c r="F611" s="291"/>
    </row>
    <row r="612" spans="1:6" x14ac:dyDescent="0.25">
      <c r="A612" s="285"/>
      <c r="B612" s="286"/>
      <c r="C612" s="286"/>
      <c r="D612" s="287"/>
      <c r="E612" s="292"/>
      <c r="F612" s="293"/>
    </row>
  </sheetData>
  <mergeCells count="76">
    <mergeCell ref="A610:D612"/>
    <mergeCell ref="E610:F612"/>
    <mergeCell ref="C562:E562"/>
    <mergeCell ref="C549:F549"/>
    <mergeCell ref="C552:D552"/>
    <mergeCell ref="C554:F554"/>
    <mergeCell ref="C558:D558"/>
    <mergeCell ref="B559:F559"/>
    <mergeCell ref="B519:D519"/>
    <mergeCell ref="C533:F533"/>
    <mergeCell ref="C536:D536"/>
    <mergeCell ref="C539:F539"/>
    <mergeCell ref="C542:D542"/>
    <mergeCell ref="B499:C499"/>
    <mergeCell ref="B506:E506"/>
    <mergeCell ref="B509:C509"/>
    <mergeCell ref="B511:E511"/>
    <mergeCell ref="B515:C515"/>
    <mergeCell ref="B475:D475"/>
    <mergeCell ref="B478:D478"/>
    <mergeCell ref="B490:E490"/>
    <mergeCell ref="B493:C493"/>
    <mergeCell ref="B496:E496"/>
    <mergeCell ref="D462:D465"/>
    <mergeCell ref="B468:E468"/>
    <mergeCell ref="B469:E469"/>
    <mergeCell ref="B470:E470"/>
    <mergeCell ref="B471:E471"/>
    <mergeCell ref="D447:D452"/>
    <mergeCell ref="B456:E456"/>
    <mergeCell ref="B457:E457"/>
    <mergeCell ref="B458:E458"/>
    <mergeCell ref="B459:E459"/>
    <mergeCell ref="B392:D392"/>
    <mergeCell ref="E392:F392"/>
    <mergeCell ref="B405:E405"/>
    <mergeCell ref="B443:D443"/>
    <mergeCell ref="B445:E445"/>
    <mergeCell ref="B74:E74"/>
    <mergeCell ref="B300:E300"/>
    <mergeCell ref="D302:D318"/>
    <mergeCell ref="B322:E322"/>
    <mergeCell ref="D324:D362"/>
    <mergeCell ref="B363:D363"/>
    <mergeCell ref="B366:E366"/>
    <mergeCell ref="B370:D370"/>
    <mergeCell ref="B373:E373"/>
    <mergeCell ref="B378:E378"/>
    <mergeCell ref="B381:E381"/>
    <mergeCell ref="B382:E382"/>
    <mergeCell ref="B383:E383"/>
    <mergeCell ref="B384:E384"/>
    <mergeCell ref="B388:D388"/>
    <mergeCell ref="B45:F45"/>
    <mergeCell ref="B48:C48"/>
    <mergeCell ref="B6:H6"/>
    <mergeCell ref="B7:H7"/>
    <mergeCell ref="B4:H4"/>
    <mergeCell ref="B5:H5"/>
    <mergeCell ref="B10:F10"/>
    <mergeCell ref="C59:D59"/>
    <mergeCell ref="B52:F52"/>
    <mergeCell ref="B56:C56"/>
    <mergeCell ref="B12:F12"/>
    <mergeCell ref="B25:C25"/>
    <mergeCell ref="B15:C15"/>
    <mergeCell ref="B31:C31"/>
    <mergeCell ref="B38:C38"/>
    <mergeCell ref="A44:F44"/>
    <mergeCell ref="B18:F18"/>
    <mergeCell ref="B28:F28"/>
    <mergeCell ref="B34:F34"/>
    <mergeCell ref="B43:C43"/>
    <mergeCell ref="B40:F40"/>
    <mergeCell ref="D54:D55"/>
    <mergeCell ref="E54:E55"/>
  </mergeCells>
  <pageMargins left="0.7" right="0.7" top="0.75" bottom="0.75" header="0.3" footer="0.3"/>
  <pageSetup scale="57" orientation="portrait" verticalDpi="0" r:id="rId1"/>
  <rowBreaks count="5" manualBreakCount="5">
    <brk id="62" max="6" man="1"/>
    <brk id="364" max="6" man="1"/>
    <brk id="443" max="6" man="1"/>
    <brk id="503" max="6" man="1"/>
    <brk id="564" max="6" man="1"/>
  </rowBreaks>
  <ignoredErrors>
    <ignoredError sqref="D38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EA502-8163-4E41-A7C6-61DE4CD9F1D3}">
  <dimension ref="C1:T85"/>
  <sheetViews>
    <sheetView showGridLines="0" tabSelected="1" view="pageBreakPreview" topLeftCell="C1" zoomScale="70" zoomScaleNormal="85" zoomScaleSheetLayoutView="70" workbookViewId="0">
      <pane xSplit="1" topLeftCell="D1" activePane="topRight" state="frozen"/>
      <selection activeCell="D602" sqref="D602"/>
      <selection pane="topRight" activeCell="D602" sqref="D602"/>
    </sheetView>
  </sheetViews>
  <sheetFormatPr baseColWidth="10" defaultColWidth="11.42578125" defaultRowHeight="21" x14ac:dyDescent="0.35"/>
  <cols>
    <col min="1" max="2" width="0" hidden="1" customWidth="1"/>
    <col min="3" max="3" width="64.140625" style="297" customWidth="1"/>
    <col min="4" max="4" width="26.42578125" style="296" customWidth="1"/>
    <col min="5" max="5" width="22.5703125" style="127" customWidth="1"/>
    <col min="6" max="6" width="21.42578125" style="127" customWidth="1"/>
    <col min="7" max="7" width="16.42578125" style="127" bestFit="1" customWidth="1"/>
    <col min="8" max="8" width="14.7109375" style="127" customWidth="1"/>
    <col min="9" max="9" width="15.140625" style="127" customWidth="1"/>
    <col min="10" max="10" width="15.7109375" style="295" customWidth="1"/>
    <col min="11" max="11" width="15" style="127" customWidth="1"/>
    <col min="12" max="12" width="15.5703125" style="127" customWidth="1"/>
    <col min="13" max="13" width="14.42578125" style="127" customWidth="1"/>
    <col min="14" max="14" width="14.5703125" style="127" customWidth="1"/>
    <col min="15" max="15" width="14.42578125" style="127" bestFit="1" customWidth="1"/>
    <col min="16" max="17" width="14.42578125" style="294" bestFit="1" customWidth="1"/>
    <col min="18" max="18" width="18.85546875" style="294" bestFit="1" customWidth="1"/>
    <col min="19" max="19" width="1.7109375" style="294" customWidth="1"/>
    <col min="20" max="20" width="12.5703125" bestFit="1" customWidth="1"/>
  </cols>
  <sheetData>
    <row r="1" spans="3:20" ht="28.5" customHeight="1" x14ac:dyDescent="0.25">
      <c r="C1" s="355" t="s">
        <v>519</v>
      </c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3"/>
    </row>
    <row r="2" spans="3:20" ht="21.75" customHeight="1" x14ac:dyDescent="0.25">
      <c r="C2" s="349" t="s">
        <v>518</v>
      </c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7"/>
    </row>
    <row r="3" spans="3:20" ht="15" customHeight="1" x14ac:dyDescent="0.25">
      <c r="C3" s="352">
        <v>2025</v>
      </c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0"/>
    </row>
    <row r="4" spans="3:20" ht="27" customHeight="1" x14ac:dyDescent="0.25">
      <c r="C4" s="349" t="s">
        <v>517</v>
      </c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7"/>
    </row>
    <row r="5" spans="3:20" ht="21.75" customHeight="1" x14ac:dyDescent="0.25">
      <c r="C5" s="348" t="s">
        <v>516</v>
      </c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347"/>
    </row>
    <row r="6" spans="3:20" ht="9.75" customHeight="1" x14ac:dyDescent="0.35"/>
    <row r="7" spans="3:20" s="299" customFormat="1" ht="25.5" customHeight="1" x14ac:dyDescent="0.25">
      <c r="C7" s="340" t="s">
        <v>515</v>
      </c>
      <c r="D7" s="346" t="s">
        <v>514</v>
      </c>
      <c r="E7" s="345" t="s">
        <v>513</v>
      </c>
      <c r="F7" s="344" t="s">
        <v>512</v>
      </c>
      <c r="G7" s="343"/>
      <c r="H7" s="343"/>
      <c r="I7" s="343"/>
      <c r="J7" s="343"/>
      <c r="K7" s="343"/>
      <c r="L7" s="343"/>
      <c r="M7" s="343"/>
      <c r="N7" s="343"/>
      <c r="O7" s="343"/>
      <c r="P7" s="343"/>
      <c r="Q7" s="343"/>
      <c r="R7" s="342"/>
      <c r="S7" s="341"/>
    </row>
    <row r="8" spans="3:20" s="299" customFormat="1" x14ac:dyDescent="0.35">
      <c r="C8" s="340"/>
      <c r="D8" s="339"/>
      <c r="E8" s="338"/>
      <c r="F8" s="336" t="s">
        <v>511</v>
      </c>
      <c r="G8" s="336" t="s">
        <v>510</v>
      </c>
      <c r="H8" s="336" t="s">
        <v>509</v>
      </c>
      <c r="I8" s="336" t="s">
        <v>508</v>
      </c>
      <c r="J8" s="337" t="s">
        <v>507</v>
      </c>
      <c r="K8" s="336" t="s">
        <v>506</v>
      </c>
      <c r="L8" s="335" t="s">
        <v>505</v>
      </c>
      <c r="M8" s="336" t="s">
        <v>504</v>
      </c>
      <c r="N8" s="336" t="s">
        <v>503</v>
      </c>
      <c r="O8" s="336" t="s">
        <v>502</v>
      </c>
      <c r="P8" s="336" t="s">
        <v>501</v>
      </c>
      <c r="Q8" s="335" t="s">
        <v>500</v>
      </c>
      <c r="R8" s="334" t="s">
        <v>499</v>
      </c>
      <c r="S8" s="333"/>
    </row>
    <row r="9" spans="3:20" s="127" customFormat="1" x14ac:dyDescent="0.35">
      <c r="C9" s="321" t="s">
        <v>498</v>
      </c>
      <c r="D9" s="332"/>
      <c r="E9" s="331"/>
      <c r="F9" s="331"/>
      <c r="G9" s="331"/>
      <c r="H9" s="331"/>
      <c r="I9" s="331"/>
      <c r="J9" s="325"/>
      <c r="K9" s="331"/>
      <c r="L9" s="331"/>
      <c r="M9" s="331"/>
      <c r="N9" s="331"/>
      <c r="O9" s="331"/>
      <c r="P9" s="331"/>
      <c r="Q9" s="331"/>
      <c r="R9" s="330"/>
      <c r="S9" s="330"/>
    </row>
    <row r="10" spans="3:20" ht="15.75" x14ac:dyDescent="0.25">
      <c r="C10" s="316" t="s">
        <v>497</v>
      </c>
      <c r="D10" s="326">
        <f>D11+D12+D13+D14+D15</f>
        <v>1085623963</v>
      </c>
      <c r="E10" s="326">
        <f>E11+E12+E13+E14+E15</f>
        <v>1116450063</v>
      </c>
      <c r="F10" s="312">
        <f>SUM(F11:F15)</f>
        <v>87973391.060000002</v>
      </c>
      <c r="G10" s="329">
        <f>SUM(G11:G15)</f>
        <v>82889668.75999999</v>
      </c>
      <c r="H10" s="312">
        <f>SUM(H11:H15)</f>
        <v>83409224.299999982</v>
      </c>
      <c r="I10" s="312">
        <f>SUM(I11:I15)</f>
        <v>135464762.95000002</v>
      </c>
      <c r="J10" s="312">
        <f>SUM(J11:J15)</f>
        <v>88346556.769999996</v>
      </c>
      <c r="K10" s="312">
        <f>SUM(K11:K15)</f>
        <v>93998118.939999998</v>
      </c>
      <c r="L10" s="312">
        <f>SUM(L11:L15)</f>
        <v>94123164.890000015</v>
      </c>
      <c r="M10" s="312">
        <f>SUM(M11:M15)</f>
        <v>111524434.47999999</v>
      </c>
      <c r="N10" s="312">
        <f>SUM(N11:N15)</f>
        <v>89522951.659999996</v>
      </c>
      <c r="O10" s="325">
        <f>SUM(O11:O15)</f>
        <v>89144635.359999999</v>
      </c>
      <c r="P10" s="325">
        <f>SUM(P11:P15)</f>
        <v>93160846.659999996</v>
      </c>
      <c r="Q10" s="325">
        <f>SUM(Q11:Q15)</f>
        <v>0</v>
      </c>
      <c r="R10" s="312">
        <f>SUM(F10:Q10)</f>
        <v>1049557755.8299999</v>
      </c>
      <c r="S10" s="312"/>
      <c r="T10" s="307"/>
    </row>
    <row r="11" spans="3:20" ht="22.5" customHeight="1" x14ac:dyDescent="0.25">
      <c r="C11" s="314" t="s">
        <v>496</v>
      </c>
      <c r="D11" s="320">
        <v>786905910</v>
      </c>
      <c r="E11" s="320">
        <v>850860572.40999997</v>
      </c>
      <c r="F11" s="320">
        <v>71214348.599999994</v>
      </c>
      <c r="G11" s="317">
        <v>65670879.719999999</v>
      </c>
      <c r="H11" s="317">
        <v>65542482.259999998</v>
      </c>
      <c r="I11" s="322">
        <v>67965762.290000007</v>
      </c>
      <c r="J11" s="317">
        <v>73595815.420000002</v>
      </c>
      <c r="K11" s="317">
        <v>73101508.620000005</v>
      </c>
      <c r="L11" s="317">
        <v>66830205.68</v>
      </c>
      <c r="M11" s="323">
        <f>6493210.08+68607519+4173000+615000+66325</f>
        <v>79955054.079999998</v>
      </c>
      <c r="N11" s="317">
        <v>74960121.50999999</v>
      </c>
      <c r="O11" s="317">
        <f>1322955.09+74002004</f>
        <v>75324959.090000004</v>
      </c>
      <c r="P11" s="317">
        <f>4750918.1+74482004</f>
        <v>79232922.099999994</v>
      </c>
      <c r="Q11" s="317"/>
      <c r="R11" s="317">
        <f>SUM(F11:Q11)</f>
        <v>793394059.37000012</v>
      </c>
      <c r="S11" s="317"/>
      <c r="T11" s="307"/>
    </row>
    <row r="12" spans="3:20" ht="22.5" customHeight="1" x14ac:dyDescent="0.25">
      <c r="C12" s="314" t="s">
        <v>495</v>
      </c>
      <c r="D12" s="320">
        <v>91045705</v>
      </c>
      <c r="E12" s="320">
        <v>93751042.590000004</v>
      </c>
      <c r="F12" s="320">
        <v>3000000</v>
      </c>
      <c r="G12" s="317">
        <v>3120000</v>
      </c>
      <c r="H12" s="317">
        <v>3060000</v>
      </c>
      <c r="I12" s="322">
        <v>53010171.439999998</v>
      </c>
      <c r="J12" s="317">
        <v>60000</v>
      </c>
      <c r="K12" s="317">
        <v>6060000</v>
      </c>
      <c r="L12" s="317">
        <v>3000000</v>
      </c>
      <c r="M12" s="295">
        <v>5765930.1600000001</v>
      </c>
      <c r="N12" s="317">
        <v>3795729.39</v>
      </c>
      <c r="O12" s="317">
        <v>3107916.67</v>
      </c>
      <c r="P12" s="317">
        <v>3060000</v>
      </c>
      <c r="Q12" s="317"/>
      <c r="R12" s="317">
        <f>SUM(F12:Q12)</f>
        <v>87039747.659999996</v>
      </c>
      <c r="S12" s="317"/>
      <c r="T12" s="307"/>
    </row>
    <row r="13" spans="3:20" ht="22.5" customHeight="1" x14ac:dyDescent="0.25">
      <c r="C13" s="314" t="s">
        <v>494</v>
      </c>
      <c r="D13" s="320">
        <v>33600</v>
      </c>
      <c r="E13" s="320">
        <v>1286100</v>
      </c>
      <c r="F13" s="320">
        <v>125000</v>
      </c>
      <c r="G13" s="317">
        <v>125000</v>
      </c>
      <c r="H13" s="317">
        <v>140000</v>
      </c>
      <c r="I13" s="322">
        <v>110000</v>
      </c>
      <c r="J13" s="317">
        <v>125000</v>
      </c>
      <c r="K13" s="317">
        <v>0</v>
      </c>
      <c r="L13" s="317">
        <v>385000</v>
      </c>
      <c r="M13" s="323">
        <v>125000</v>
      </c>
      <c r="N13" s="317">
        <v>120000</v>
      </c>
      <c r="O13" s="317">
        <v>30000</v>
      </c>
      <c r="P13" s="317">
        <v>75000</v>
      </c>
      <c r="Q13" s="317"/>
      <c r="R13" s="317">
        <f>SUM(F13:Q13)</f>
        <v>1360000</v>
      </c>
      <c r="S13" s="317"/>
      <c r="T13" s="307"/>
    </row>
    <row r="14" spans="3:20" ht="22.5" customHeight="1" x14ac:dyDescent="0.25">
      <c r="C14" s="314" t="s">
        <v>493</v>
      </c>
      <c r="D14" s="320">
        <v>68671706</v>
      </c>
      <c r="E14" s="320">
        <v>11653306</v>
      </c>
      <c r="F14" s="320">
        <v>0</v>
      </c>
      <c r="G14" s="317">
        <v>10000</v>
      </c>
      <c r="H14" s="317">
        <v>0</v>
      </c>
      <c r="I14" s="322">
        <v>0</v>
      </c>
      <c r="J14" s="317">
        <v>0</v>
      </c>
      <c r="K14" s="317">
        <v>60000</v>
      </c>
      <c r="L14" s="317">
        <v>8940000</v>
      </c>
      <c r="M14" s="323">
        <v>0</v>
      </c>
      <c r="N14" s="317">
        <v>0</v>
      </c>
      <c r="O14" s="317">
        <v>0</v>
      </c>
      <c r="P14" s="317">
        <v>0</v>
      </c>
      <c r="Q14" s="317"/>
      <c r="R14" s="317">
        <f>SUM(F14:Q14)</f>
        <v>9010000</v>
      </c>
      <c r="S14" s="317"/>
      <c r="T14" s="307"/>
    </row>
    <row r="15" spans="3:20" ht="22.5" customHeight="1" x14ac:dyDescent="0.25">
      <c r="C15" s="314" t="s">
        <v>492</v>
      </c>
      <c r="D15" s="320">
        <v>138967042</v>
      </c>
      <c r="E15" s="320">
        <v>158899042</v>
      </c>
      <c r="F15" s="320">
        <v>13634042.460000001</v>
      </c>
      <c r="G15" s="317">
        <v>13963789.039999999</v>
      </c>
      <c r="H15" s="317">
        <v>14666742.039999999</v>
      </c>
      <c r="I15" s="322">
        <v>14378829.220000001</v>
      </c>
      <c r="J15" s="317">
        <v>14565741.35</v>
      </c>
      <c r="K15" s="317">
        <v>14776610.32</v>
      </c>
      <c r="L15" s="317">
        <v>14967959.210000001</v>
      </c>
      <c r="M15" s="323">
        <f>15061512.78+4908448.97+4919508.02+788980.47</f>
        <v>25678450.239999998</v>
      </c>
      <c r="N15" s="317">
        <v>10647100.76</v>
      </c>
      <c r="O15" s="317">
        <v>10681759.6</v>
      </c>
      <c r="P15" s="317">
        <f>42489.55+10750435.01</f>
        <v>10792924.560000001</v>
      </c>
      <c r="Q15" s="317"/>
      <c r="R15" s="317">
        <f>SUM(F15:Q15)</f>
        <v>158753948.80000001</v>
      </c>
      <c r="S15" s="317"/>
      <c r="T15" s="307"/>
    </row>
    <row r="16" spans="3:20" ht="19.5" customHeight="1" x14ac:dyDescent="0.25">
      <c r="C16" s="316" t="s">
        <v>491</v>
      </c>
      <c r="D16" s="326">
        <f>D17+D18+D19+D20+D21+D22+D23+D24+D25</f>
        <v>338882615</v>
      </c>
      <c r="E16" s="326">
        <f>E17+E18+E19+E20+E21+E22+E23+E24+E25</f>
        <v>355629935</v>
      </c>
      <c r="F16" s="326">
        <f>F17+F18+F19+F20+F21+F22+F23+F24+F25</f>
        <v>27223906.259999998</v>
      </c>
      <c r="G16" s="326">
        <f>G17+G18+G19+G20+G21+G22+G23+G24+G25</f>
        <v>18852683.43</v>
      </c>
      <c r="H16" s="312">
        <f>SUM(H17:H25)</f>
        <v>23331768.579999998</v>
      </c>
      <c r="I16" s="312">
        <f>SUM(I17:I25)</f>
        <v>15514904.66</v>
      </c>
      <c r="J16" s="312">
        <f>SUM(J17:J25)</f>
        <v>29311978.029999997</v>
      </c>
      <c r="K16" s="312">
        <f>SUM(K17:K25)</f>
        <v>14439510.439999999</v>
      </c>
      <c r="L16" s="312">
        <f>SUM(L17:L25)</f>
        <v>20335716.649999999</v>
      </c>
      <c r="M16" s="312">
        <f>SUM(M17:M25)</f>
        <v>33050112.989999998</v>
      </c>
      <c r="N16" s="312">
        <f>SUM(N17:N25)</f>
        <v>14023436.439999999</v>
      </c>
      <c r="O16" s="312">
        <f>SUM(O17:O25)</f>
        <v>11765657.580000002</v>
      </c>
      <c r="P16" s="312">
        <f>SUM(P17:P25)</f>
        <v>15017591.48</v>
      </c>
      <c r="Q16" s="325">
        <f>SUM(Q17:Q25)</f>
        <v>0</v>
      </c>
      <c r="R16" s="312">
        <f>SUM(F16:Q16)</f>
        <v>222867266.53999999</v>
      </c>
      <c r="S16" s="312"/>
      <c r="T16" s="307"/>
    </row>
    <row r="17" spans="3:20" ht="19.5" customHeight="1" x14ac:dyDescent="0.25">
      <c r="C17" s="314" t="s">
        <v>490</v>
      </c>
      <c r="D17" s="320">
        <v>31685784</v>
      </c>
      <c r="E17" s="320">
        <v>38990184</v>
      </c>
      <c r="F17" s="320">
        <v>1183860.3500000001</v>
      </c>
      <c r="G17" s="317">
        <v>4351394.3899999997</v>
      </c>
      <c r="H17" s="317">
        <v>1658625.78</v>
      </c>
      <c r="I17" s="322">
        <v>3998742.68</v>
      </c>
      <c r="J17" s="317">
        <v>2854140.19</v>
      </c>
      <c r="K17" s="317">
        <v>2847589.1</v>
      </c>
      <c r="L17" s="317">
        <v>2899548.71</v>
      </c>
      <c r="M17" s="323">
        <v>1690215.54</v>
      </c>
      <c r="N17" s="317">
        <v>3876288.4</v>
      </c>
      <c r="O17" s="317">
        <v>3053537.11</v>
      </c>
      <c r="P17" s="317">
        <v>2814342.87</v>
      </c>
      <c r="Q17" s="317"/>
      <c r="R17" s="317">
        <f>SUM(F17:Q17)</f>
        <v>31228285.120000001</v>
      </c>
      <c r="S17" s="317"/>
      <c r="T17" s="307"/>
    </row>
    <row r="18" spans="3:20" ht="17.25" customHeight="1" x14ac:dyDescent="0.25">
      <c r="C18" s="314" t="s">
        <v>489</v>
      </c>
      <c r="D18" s="320">
        <v>38955773</v>
      </c>
      <c r="E18" s="320">
        <v>41926273</v>
      </c>
      <c r="F18" s="320">
        <v>3793310.01</v>
      </c>
      <c r="G18" s="317">
        <v>4424467.04</v>
      </c>
      <c r="H18" s="317">
        <v>11374506.42</v>
      </c>
      <c r="I18" s="322">
        <v>307236.44</v>
      </c>
      <c r="J18" s="317">
        <v>657710.19999999995</v>
      </c>
      <c r="K18" s="317">
        <v>9244.2099999999991</v>
      </c>
      <c r="L18" s="317">
        <v>1038395.02</v>
      </c>
      <c r="M18" s="323">
        <v>13151110.460000001</v>
      </c>
      <c r="N18" s="317">
        <v>752638.19</v>
      </c>
      <c r="O18" s="317">
        <v>74764.63</v>
      </c>
      <c r="P18" s="317">
        <v>4068356.42</v>
      </c>
      <c r="Q18" s="317"/>
      <c r="R18" s="317">
        <f>SUM(F18:Q18)</f>
        <v>39651739.039999999</v>
      </c>
      <c r="S18" s="317"/>
      <c r="T18" s="307"/>
    </row>
    <row r="19" spans="3:20" ht="24" customHeight="1" x14ac:dyDescent="0.25">
      <c r="C19" s="314" t="s">
        <v>488</v>
      </c>
      <c r="D19" s="320">
        <v>19374636</v>
      </c>
      <c r="E19" s="320">
        <v>19374636</v>
      </c>
      <c r="F19" s="320">
        <v>989933.8</v>
      </c>
      <c r="G19" s="317">
        <v>878037.65</v>
      </c>
      <c r="H19" s="317">
        <v>610968.6</v>
      </c>
      <c r="I19" s="322">
        <v>1690276.75</v>
      </c>
      <c r="J19" s="317">
        <v>487002.6</v>
      </c>
      <c r="K19" s="317">
        <v>945220.95</v>
      </c>
      <c r="L19" s="317">
        <v>1589984.97</v>
      </c>
      <c r="M19" s="323">
        <v>1267172.1000000001</v>
      </c>
      <c r="N19" s="317">
        <v>652131.75</v>
      </c>
      <c r="O19" s="317">
        <v>1639855.93</v>
      </c>
      <c r="P19" s="317">
        <v>1679108.52</v>
      </c>
      <c r="Q19" s="317"/>
      <c r="R19" s="317">
        <f>SUM(F19:Q19)</f>
        <v>12429693.619999999</v>
      </c>
      <c r="S19" s="317"/>
      <c r="T19" s="307"/>
    </row>
    <row r="20" spans="3:20" ht="25.5" customHeight="1" x14ac:dyDescent="0.25">
      <c r="C20" s="314" t="s">
        <v>487</v>
      </c>
      <c r="D20" s="320">
        <v>3856648</v>
      </c>
      <c r="E20" s="320">
        <v>4359648</v>
      </c>
      <c r="F20" s="320">
        <v>85385</v>
      </c>
      <c r="G20" s="317">
        <v>63175</v>
      </c>
      <c r="H20" s="317">
        <v>85550</v>
      </c>
      <c r="I20" s="322">
        <v>100130</v>
      </c>
      <c r="J20" s="317">
        <v>178915</v>
      </c>
      <c r="K20" s="317">
        <v>61655</v>
      </c>
      <c r="L20" s="317">
        <v>119035</v>
      </c>
      <c r="M20" s="323">
        <v>132275</v>
      </c>
      <c r="N20" s="317">
        <v>119700</v>
      </c>
      <c r="O20" s="317">
        <v>120725</v>
      </c>
      <c r="P20" s="317">
        <v>103210</v>
      </c>
      <c r="Q20" s="317"/>
      <c r="R20" s="317">
        <f>SUM(F20:Q20)</f>
        <v>1169755</v>
      </c>
      <c r="S20" s="317"/>
      <c r="T20" s="307"/>
    </row>
    <row r="21" spans="3:20" ht="24" customHeight="1" x14ac:dyDescent="0.25">
      <c r="C21" s="314" t="s">
        <v>486</v>
      </c>
      <c r="D21" s="320">
        <v>37625811</v>
      </c>
      <c r="E21" s="320">
        <v>33125811</v>
      </c>
      <c r="F21" s="320">
        <v>3600</v>
      </c>
      <c r="G21" s="317">
        <v>464538.91</v>
      </c>
      <c r="H21" s="317">
        <v>527240</v>
      </c>
      <c r="I21" s="322">
        <v>318217.36</v>
      </c>
      <c r="J21" s="317">
        <v>0</v>
      </c>
      <c r="K21" s="317">
        <v>0</v>
      </c>
      <c r="L21" s="317">
        <v>5800</v>
      </c>
      <c r="M21" s="323">
        <v>0</v>
      </c>
      <c r="N21" s="317">
        <v>541722.26</v>
      </c>
      <c r="O21" s="317">
        <v>1143123.78</v>
      </c>
      <c r="P21" s="317">
        <v>280284.33</v>
      </c>
      <c r="Q21" s="317"/>
      <c r="R21" s="317">
        <f>SUM(F21:Q21)</f>
        <v>3284526.64</v>
      </c>
      <c r="S21" s="317"/>
      <c r="T21" s="307"/>
    </row>
    <row r="22" spans="3:20" ht="19.5" customHeight="1" x14ac:dyDescent="0.25">
      <c r="C22" s="314" t="s">
        <v>485</v>
      </c>
      <c r="D22" s="320">
        <v>37564868</v>
      </c>
      <c r="E22" s="320">
        <v>37564868</v>
      </c>
      <c r="F22" s="320">
        <v>2338717.4</v>
      </c>
      <c r="G22" s="317">
        <v>2947036.2</v>
      </c>
      <c r="H22" s="317">
        <v>1861469.63</v>
      </c>
      <c r="I22" s="322">
        <v>1852164.58</v>
      </c>
      <c r="J22" s="317">
        <v>5953338.3099999996</v>
      </c>
      <c r="K22" s="317">
        <v>3957294.21</v>
      </c>
      <c r="L22" s="317">
        <v>7455475.2300000004</v>
      </c>
      <c r="M22" s="323">
        <v>2637037.3199999998</v>
      </c>
      <c r="N22" s="317">
        <v>1734961.97</v>
      </c>
      <c r="O22" s="317">
        <v>1710797.7</v>
      </c>
      <c r="P22" s="317">
        <v>1865699.01</v>
      </c>
      <c r="Q22" s="317"/>
      <c r="R22" s="317">
        <f>SUM(F22:Q22)</f>
        <v>34313991.559999995</v>
      </c>
      <c r="S22" s="317"/>
      <c r="T22" s="307"/>
    </row>
    <row r="23" spans="3:20" ht="35.25" customHeight="1" x14ac:dyDescent="0.25">
      <c r="C23" s="314" t="s">
        <v>484</v>
      </c>
      <c r="D23" s="320">
        <v>23954244</v>
      </c>
      <c r="E23" s="320">
        <v>34808664</v>
      </c>
      <c r="F23" s="320">
        <v>423350</v>
      </c>
      <c r="G23" s="317">
        <v>269247.21000000002</v>
      </c>
      <c r="H23" s="317">
        <v>588553.25</v>
      </c>
      <c r="I23" s="322">
        <v>478884.22</v>
      </c>
      <c r="J23" s="317">
        <v>374908.79</v>
      </c>
      <c r="K23" s="317">
        <v>500297.29</v>
      </c>
      <c r="L23" s="317">
        <v>143869.92000000001</v>
      </c>
      <c r="M23" s="323">
        <v>73529.210000000006</v>
      </c>
      <c r="N23" s="317">
        <v>78579.740000000005</v>
      </c>
      <c r="O23" s="317">
        <v>1447068.73</v>
      </c>
      <c r="P23" s="317">
        <v>1887609.3</v>
      </c>
      <c r="Q23" s="317"/>
      <c r="R23" s="317">
        <f>SUM(F23:Q23)</f>
        <v>6265897.6599999992</v>
      </c>
      <c r="S23" s="317"/>
      <c r="T23" s="307"/>
    </row>
    <row r="24" spans="3:20" ht="30.75" customHeight="1" x14ac:dyDescent="0.25">
      <c r="C24" s="314" t="s">
        <v>483</v>
      </c>
      <c r="D24" s="320">
        <v>135553195</v>
      </c>
      <c r="E24" s="320">
        <v>135168195</v>
      </c>
      <c r="F24" s="295">
        <f>18376558.59-90200-36100</f>
        <v>18250258.59</v>
      </c>
      <c r="G24" s="317">
        <v>5443218.1299999999</v>
      </c>
      <c r="H24" s="317">
        <v>6502161.1100000003</v>
      </c>
      <c r="I24" s="322">
        <v>6752977.6299999999</v>
      </c>
      <c r="J24" s="317">
        <v>18784173.670000002</v>
      </c>
      <c r="K24" s="317">
        <v>6055846.1500000004</v>
      </c>
      <c r="L24" s="317">
        <v>7081957.7999999998</v>
      </c>
      <c r="M24" s="323">
        <v>13909015.310000001</v>
      </c>
      <c r="N24" s="317">
        <v>5309774.13</v>
      </c>
      <c r="O24" s="317">
        <v>2524290.15</v>
      </c>
      <c r="P24" s="317">
        <v>2318981.0299999998</v>
      </c>
      <c r="Q24" s="317"/>
      <c r="R24" s="317">
        <f>SUM(F24:Q24)</f>
        <v>92932653.700000003</v>
      </c>
      <c r="S24" s="317"/>
      <c r="T24" s="307"/>
    </row>
    <row r="25" spans="3:20" ht="15.75" x14ac:dyDescent="0.25">
      <c r="C25" s="314" t="s">
        <v>482</v>
      </c>
      <c r="D25" s="320">
        <v>10311656</v>
      </c>
      <c r="E25" s="320">
        <v>10311656</v>
      </c>
      <c r="F25" s="320">
        <v>155491.10999999999</v>
      </c>
      <c r="G25" s="317">
        <v>11568.9</v>
      </c>
      <c r="H25" s="317">
        <v>122693.79</v>
      </c>
      <c r="I25" s="322">
        <v>16275</v>
      </c>
      <c r="J25" s="317">
        <v>21789.27</v>
      </c>
      <c r="K25" s="317">
        <v>62363.53</v>
      </c>
      <c r="L25" s="317">
        <v>1650</v>
      </c>
      <c r="M25" s="323">
        <v>189758.05</v>
      </c>
      <c r="N25" s="317">
        <v>957640</v>
      </c>
      <c r="O25" s="317">
        <v>51494.55</v>
      </c>
      <c r="P25" s="317">
        <v>0</v>
      </c>
      <c r="Q25" s="317"/>
      <c r="R25" s="317">
        <f>SUM(F25:Q25)</f>
        <v>1590724.2</v>
      </c>
      <c r="S25" s="317"/>
      <c r="T25" s="307"/>
    </row>
    <row r="26" spans="3:20" ht="15.75" x14ac:dyDescent="0.25">
      <c r="C26" s="316" t="s">
        <v>481</v>
      </c>
      <c r="D26" s="326">
        <f>D27+D28+D29+D30+D31+D32+D33+D34+D35</f>
        <v>49897015</v>
      </c>
      <c r="E26" s="326">
        <f>E27+E28+E29+E30+E31+E32+E33+E34+E35</f>
        <v>117015595</v>
      </c>
      <c r="F26" s="326">
        <f>F27+F28+F29+F30+F31+F32+F33+F34+F35</f>
        <v>2214884.96</v>
      </c>
      <c r="G26" s="326">
        <f>G27+G28+G29+G30+G31+G32+G33+G34+G35</f>
        <v>3335716.67</v>
      </c>
      <c r="H26" s="312">
        <f>SUM(H27:H35)</f>
        <v>1562887.9899999998</v>
      </c>
      <c r="I26" s="312">
        <f>SUM(I27:I35)</f>
        <v>1251453.78</v>
      </c>
      <c r="J26" s="312">
        <f>SUM(J27:J35)</f>
        <v>877507.79999999993</v>
      </c>
      <c r="K26" s="312">
        <f>SUM(K27:K35)</f>
        <v>10986995.85</v>
      </c>
      <c r="L26" s="312">
        <f>SUM(L27:L35)</f>
        <v>4278745.38</v>
      </c>
      <c r="M26" s="312">
        <f>SUM(M27:M35)</f>
        <v>2584234.4900000002</v>
      </c>
      <c r="N26" s="312">
        <f>SUM(N27:N35)</f>
        <v>1757518.15</v>
      </c>
      <c r="O26" s="312">
        <f>SUM(O27:O35)</f>
        <v>24668577.899999999</v>
      </c>
      <c r="P26" s="312">
        <f>SUM(P27:P35)</f>
        <v>195606.68</v>
      </c>
      <c r="Q26" s="325">
        <f>SUM(Q27:Q35)</f>
        <v>0</v>
      </c>
      <c r="R26" s="312">
        <f>SUM(F26:Q26)</f>
        <v>53714129.649999991</v>
      </c>
      <c r="S26" s="312"/>
      <c r="T26" s="307"/>
    </row>
    <row r="27" spans="3:20" ht="15.75" x14ac:dyDescent="0.25">
      <c r="C27" s="314" t="s">
        <v>480</v>
      </c>
      <c r="D27" s="320">
        <v>1948399</v>
      </c>
      <c r="E27" s="320">
        <v>2523399</v>
      </c>
      <c r="F27" s="317">
        <v>173756.08</v>
      </c>
      <c r="G27" s="317">
        <v>137645.34</v>
      </c>
      <c r="H27" s="317">
        <v>499527.99</v>
      </c>
      <c r="I27" s="322">
        <v>101295.62</v>
      </c>
      <c r="J27" s="317">
        <v>105570.24000000001</v>
      </c>
      <c r="K27" s="317">
        <v>113751.08</v>
      </c>
      <c r="L27" s="317">
        <v>156296.56</v>
      </c>
      <c r="M27" s="323">
        <v>184515.27</v>
      </c>
      <c r="N27" s="317">
        <v>191454.05</v>
      </c>
      <c r="O27" s="317">
        <v>152461.74</v>
      </c>
      <c r="P27" s="317">
        <v>41220.06</v>
      </c>
      <c r="Q27" s="317"/>
      <c r="R27" s="317">
        <f>SUM(F27:Q27)</f>
        <v>1857494.03</v>
      </c>
      <c r="S27" s="317"/>
      <c r="T27" s="307"/>
    </row>
    <row r="28" spans="3:20" ht="15.75" x14ac:dyDescent="0.25">
      <c r="C28" s="314" t="s">
        <v>479</v>
      </c>
      <c r="D28" s="320">
        <v>4571948</v>
      </c>
      <c r="E28" s="320">
        <v>4726948</v>
      </c>
      <c r="F28" s="317">
        <v>1574655</v>
      </c>
      <c r="G28" s="317">
        <v>0</v>
      </c>
      <c r="H28" s="317">
        <v>461.38</v>
      </c>
      <c r="I28" s="322">
        <v>2832</v>
      </c>
      <c r="J28" s="317">
        <v>98</v>
      </c>
      <c r="K28" s="317">
        <v>0</v>
      </c>
      <c r="L28" s="317">
        <v>2500</v>
      </c>
      <c r="M28" s="323">
        <v>289543</v>
      </c>
      <c r="N28" s="317">
        <v>0</v>
      </c>
      <c r="O28" s="317">
        <v>200</v>
      </c>
      <c r="P28" s="317">
        <v>0</v>
      </c>
      <c r="Q28" s="317"/>
      <c r="R28" s="317">
        <f>SUM(F28:Q28)</f>
        <v>1870289.38</v>
      </c>
      <c r="S28" s="317"/>
      <c r="T28" s="307"/>
    </row>
    <row r="29" spans="3:20" ht="15.75" x14ac:dyDescent="0.25">
      <c r="C29" s="314" t="s">
        <v>478</v>
      </c>
      <c r="D29" s="320">
        <v>4438268</v>
      </c>
      <c r="E29" s="320">
        <v>3448268</v>
      </c>
      <c r="F29" s="317">
        <v>1875</v>
      </c>
      <c r="G29" s="317">
        <v>123551.13</v>
      </c>
      <c r="H29" s="317">
        <v>242548.32</v>
      </c>
      <c r="I29" s="322">
        <v>0</v>
      </c>
      <c r="J29" s="317">
        <v>2693.75</v>
      </c>
      <c r="K29" s="317">
        <v>4660.96</v>
      </c>
      <c r="L29" s="317">
        <v>397454.43</v>
      </c>
      <c r="M29" s="323">
        <v>49437.5</v>
      </c>
      <c r="N29" s="317">
        <v>1568</v>
      </c>
      <c r="O29" s="317">
        <v>160515</v>
      </c>
      <c r="P29" s="317">
        <v>1570.7</v>
      </c>
      <c r="Q29" s="317"/>
      <c r="R29" s="317">
        <f>SUM(F29:Q29)</f>
        <v>985874.79</v>
      </c>
      <c r="S29" s="317"/>
      <c r="T29" s="307"/>
    </row>
    <row r="30" spans="3:20" ht="15.75" x14ac:dyDescent="0.25">
      <c r="C30" s="314" t="s">
        <v>477</v>
      </c>
      <c r="D30" s="320">
        <v>1098878</v>
      </c>
      <c r="E30" s="320">
        <v>1098878</v>
      </c>
      <c r="F30" s="317">
        <v>6741.17</v>
      </c>
      <c r="G30" s="317">
        <v>0</v>
      </c>
      <c r="H30" s="317">
        <v>0</v>
      </c>
      <c r="I30" s="322">
        <v>0</v>
      </c>
      <c r="J30" s="317">
        <v>0</v>
      </c>
      <c r="K30" s="317">
        <v>960</v>
      </c>
      <c r="L30" s="317">
        <v>6869.7</v>
      </c>
      <c r="M30" s="323">
        <v>0</v>
      </c>
      <c r="N30" s="317">
        <v>0</v>
      </c>
      <c r="O30" s="317">
        <v>0</v>
      </c>
      <c r="P30" s="317">
        <v>0</v>
      </c>
      <c r="Q30" s="317"/>
      <c r="R30" s="317">
        <f>SUM(F30:Q30)</f>
        <v>14570.869999999999</v>
      </c>
      <c r="S30" s="317"/>
      <c r="T30" s="307"/>
    </row>
    <row r="31" spans="3:20" ht="15.75" x14ac:dyDescent="0.25">
      <c r="C31" s="314" t="s">
        <v>476</v>
      </c>
      <c r="D31" s="320">
        <v>418615</v>
      </c>
      <c r="E31" s="320">
        <v>418615</v>
      </c>
      <c r="F31" s="317">
        <v>2110.6999999999998</v>
      </c>
      <c r="G31" s="317">
        <v>44740.87</v>
      </c>
      <c r="H31" s="317">
        <v>10155.18</v>
      </c>
      <c r="I31" s="322">
        <v>2405.02</v>
      </c>
      <c r="J31" s="317">
        <v>4872.3999999999996</v>
      </c>
      <c r="K31" s="317">
        <v>4229.04</v>
      </c>
      <c r="L31" s="317">
        <v>18520</v>
      </c>
      <c r="M31" s="323">
        <v>3954.11</v>
      </c>
      <c r="N31" s="317">
        <v>3936</v>
      </c>
      <c r="O31" s="317">
        <v>4736</v>
      </c>
      <c r="P31" s="317">
        <v>7395.55</v>
      </c>
      <c r="Q31" s="317"/>
      <c r="R31" s="317">
        <f>SUM(F31:Q31)</f>
        <v>107054.87</v>
      </c>
      <c r="S31" s="317"/>
      <c r="T31" s="307"/>
    </row>
    <row r="32" spans="3:20" ht="15.75" x14ac:dyDescent="0.25">
      <c r="C32" s="314" t="s">
        <v>475</v>
      </c>
      <c r="D32" s="320">
        <v>2442037</v>
      </c>
      <c r="E32" s="320">
        <v>2615037</v>
      </c>
      <c r="F32" s="317">
        <v>53505</v>
      </c>
      <c r="G32" s="317">
        <v>510483.57</v>
      </c>
      <c r="H32" s="317">
        <v>13666.99</v>
      </c>
      <c r="I32" s="322">
        <v>30073.73</v>
      </c>
      <c r="J32" s="317">
        <v>63278.95</v>
      </c>
      <c r="K32" s="317">
        <v>44857.07</v>
      </c>
      <c r="L32" s="317">
        <v>60689.38</v>
      </c>
      <c r="M32" s="323">
        <v>7077.31</v>
      </c>
      <c r="N32" s="317">
        <v>8809.2000000000007</v>
      </c>
      <c r="O32" s="317">
        <v>24627.119999999999</v>
      </c>
      <c r="P32" s="324">
        <v>3999.9</v>
      </c>
      <c r="Q32" s="317"/>
      <c r="R32" s="317">
        <f>SUM(F32:Q32)</f>
        <v>821068.22</v>
      </c>
      <c r="S32" s="317"/>
      <c r="T32" s="307"/>
    </row>
    <row r="33" spans="3:20" ht="31.5" x14ac:dyDescent="0.25">
      <c r="C33" s="314" t="s">
        <v>474</v>
      </c>
      <c r="D33" s="320">
        <v>17221978</v>
      </c>
      <c r="E33" s="320">
        <v>17221978</v>
      </c>
      <c r="F33" s="317">
        <v>377409</v>
      </c>
      <c r="G33" s="317">
        <v>1194269.01</v>
      </c>
      <c r="H33" s="317">
        <v>502568.27</v>
      </c>
      <c r="I33" s="322">
        <v>919144</v>
      </c>
      <c r="J33" s="317">
        <v>659281.75</v>
      </c>
      <c r="K33" s="317">
        <v>524945.63</v>
      </c>
      <c r="L33" s="317">
        <v>1523166.71</v>
      </c>
      <c r="M33" s="323">
        <v>1617335.16</v>
      </c>
      <c r="N33" s="317">
        <v>683687.37</v>
      </c>
      <c r="O33" s="317">
        <v>1239910.8999999999</v>
      </c>
      <c r="P33" s="317">
        <v>46800.1</v>
      </c>
      <c r="Q33" s="317"/>
      <c r="R33" s="317">
        <f>SUM(F33:Q33)</f>
        <v>9288517.9000000004</v>
      </c>
      <c r="S33" s="317"/>
      <c r="T33" s="307"/>
    </row>
    <row r="34" spans="3:20" ht="31.5" x14ac:dyDescent="0.25">
      <c r="C34" s="314" t="s">
        <v>473</v>
      </c>
      <c r="D34" s="320">
        <v>0</v>
      </c>
      <c r="E34" s="320">
        <v>0</v>
      </c>
      <c r="F34" s="317">
        <v>0</v>
      </c>
      <c r="G34" s="317">
        <v>0</v>
      </c>
      <c r="H34" s="317">
        <v>0</v>
      </c>
      <c r="I34" s="322">
        <v>0</v>
      </c>
      <c r="J34" s="317">
        <v>0</v>
      </c>
      <c r="K34" s="317">
        <v>0</v>
      </c>
      <c r="L34" s="317">
        <v>0</v>
      </c>
      <c r="M34" s="323">
        <v>0</v>
      </c>
      <c r="N34" s="317">
        <v>0</v>
      </c>
      <c r="O34" s="317">
        <v>0</v>
      </c>
      <c r="P34" s="317">
        <v>0</v>
      </c>
      <c r="Q34" s="317"/>
      <c r="R34" s="317">
        <f>SUM(F34:Q34)</f>
        <v>0</v>
      </c>
      <c r="S34" s="317"/>
      <c r="T34" s="307"/>
    </row>
    <row r="35" spans="3:20" ht="15.75" x14ac:dyDescent="0.25">
      <c r="C35" s="314" t="s">
        <v>472</v>
      </c>
      <c r="D35" s="320">
        <v>17756892</v>
      </c>
      <c r="E35" s="320">
        <v>84962472</v>
      </c>
      <c r="F35" s="317">
        <v>24833.01</v>
      </c>
      <c r="G35" s="317">
        <v>1325026.75</v>
      </c>
      <c r="H35" s="317">
        <v>293959.86</v>
      </c>
      <c r="I35" s="322">
        <v>195703.41</v>
      </c>
      <c r="J35" s="317">
        <v>41712.71</v>
      </c>
      <c r="K35" s="317">
        <v>10293592.07</v>
      </c>
      <c r="L35" s="317">
        <v>2113248.6</v>
      </c>
      <c r="M35" s="323">
        <v>432372.14</v>
      </c>
      <c r="N35" s="317">
        <v>868063.53</v>
      </c>
      <c r="O35" s="317">
        <v>23086127.140000001</v>
      </c>
      <c r="P35" s="317">
        <v>94620.37</v>
      </c>
      <c r="Q35" s="317"/>
      <c r="R35" s="317">
        <f>SUM(F35:Q35)</f>
        <v>38769259.589999996</v>
      </c>
      <c r="S35" s="317"/>
      <c r="T35" s="307"/>
    </row>
    <row r="36" spans="3:20" ht="15.75" x14ac:dyDescent="0.25">
      <c r="C36" s="316" t="s">
        <v>471</v>
      </c>
      <c r="D36" s="326">
        <f>D37+D43+D38+D44+D39</f>
        <v>13591457</v>
      </c>
      <c r="E36" s="326">
        <f>E37+E43+E38+E44+E39</f>
        <v>14051457</v>
      </c>
      <c r="F36" s="326">
        <f>F37+F43+F38+F44</f>
        <v>0</v>
      </c>
      <c r="G36" s="326">
        <f>G37+G43+G38+G44</f>
        <v>324994.11</v>
      </c>
      <c r="H36" s="312">
        <f>SUM(H37:H51)</f>
        <v>0</v>
      </c>
      <c r="I36" s="312">
        <f>SUM(I37:I51)</f>
        <v>167503.07999999999</v>
      </c>
      <c r="J36" s="312">
        <f>SUM(J37:J51)</f>
        <v>450000</v>
      </c>
      <c r="K36" s="312">
        <f>SUM(K37:K51)</f>
        <v>785824.58000000007</v>
      </c>
      <c r="L36" s="312">
        <f>SUM(L37:L51)</f>
        <v>188260</v>
      </c>
      <c r="M36" s="312">
        <f>SUM(M37:M51)</f>
        <v>1350369.5</v>
      </c>
      <c r="N36" s="312">
        <f>SUM(N37:N51)</f>
        <v>0</v>
      </c>
      <c r="O36" s="312">
        <f>SUM(O37:O51)</f>
        <v>5928771.2400000002</v>
      </c>
      <c r="P36" s="312">
        <f>SUM(P37:P51)</f>
        <v>375000</v>
      </c>
      <c r="Q36" s="325">
        <f>SUM(Q37:Q51)</f>
        <v>0</v>
      </c>
      <c r="R36" s="312">
        <f>SUM(F36:Q36)</f>
        <v>9570722.5099999998</v>
      </c>
      <c r="S36" s="312"/>
      <c r="T36" s="307"/>
    </row>
    <row r="37" spans="3:20" ht="15.75" x14ac:dyDescent="0.25">
      <c r="C37" s="314" t="s">
        <v>470</v>
      </c>
      <c r="D37" s="320">
        <v>11767476</v>
      </c>
      <c r="E37" s="320">
        <v>11922476</v>
      </c>
      <c r="F37" s="317">
        <v>0</v>
      </c>
      <c r="G37" s="317">
        <v>324994.11</v>
      </c>
      <c r="H37" s="317">
        <v>0</v>
      </c>
      <c r="I37" s="322">
        <v>167503.07999999999</v>
      </c>
      <c r="J37" s="317">
        <v>450000</v>
      </c>
      <c r="K37" s="317">
        <v>400000</v>
      </c>
      <c r="L37" s="317">
        <v>188260</v>
      </c>
      <c r="M37" s="323">
        <v>805000</v>
      </c>
      <c r="N37" s="328">
        <v>0</v>
      </c>
      <c r="O37" s="317">
        <v>3069905</v>
      </c>
      <c r="P37" s="317">
        <v>375000</v>
      </c>
      <c r="Q37" s="317"/>
      <c r="R37" s="317">
        <f>SUM(F37:Q37)</f>
        <v>5780662.1899999995</v>
      </c>
      <c r="S37" s="317"/>
      <c r="T37" s="307"/>
    </row>
    <row r="38" spans="3:20" ht="31.5" x14ac:dyDescent="0.25">
      <c r="C38" s="314" t="s">
        <v>469</v>
      </c>
      <c r="D38" s="320">
        <v>45769</v>
      </c>
      <c r="E38" s="320">
        <v>45769</v>
      </c>
      <c r="F38" s="317">
        <v>0</v>
      </c>
      <c r="G38" s="317">
        <v>0</v>
      </c>
      <c r="H38" s="317">
        <v>0</v>
      </c>
      <c r="I38" s="322">
        <v>0</v>
      </c>
      <c r="J38" s="317">
        <v>0</v>
      </c>
      <c r="K38" s="317">
        <v>0</v>
      </c>
      <c r="L38" s="327">
        <v>0</v>
      </c>
      <c r="M38" s="323">
        <v>0</v>
      </c>
      <c r="N38" s="317">
        <v>0</v>
      </c>
      <c r="O38" s="317">
        <v>0</v>
      </c>
      <c r="P38" s="317">
        <v>0</v>
      </c>
      <c r="Q38" s="317"/>
      <c r="R38" s="317">
        <f>SUM(F38:Q38)</f>
        <v>0</v>
      </c>
      <c r="S38" s="317"/>
      <c r="T38" s="307"/>
    </row>
    <row r="39" spans="3:20" ht="31.5" x14ac:dyDescent="0.25">
      <c r="C39" s="314" t="s">
        <v>468</v>
      </c>
      <c r="D39" s="320">
        <v>527250</v>
      </c>
      <c r="E39" s="320">
        <v>527250</v>
      </c>
      <c r="F39" s="317">
        <v>0</v>
      </c>
      <c r="G39" s="317">
        <v>0</v>
      </c>
      <c r="H39" s="317">
        <v>0</v>
      </c>
      <c r="I39" s="322">
        <v>0</v>
      </c>
      <c r="J39" s="317">
        <v>0</v>
      </c>
      <c r="K39" s="317">
        <v>0</v>
      </c>
      <c r="L39" s="327">
        <v>0</v>
      </c>
      <c r="M39" s="323">
        <v>0</v>
      </c>
      <c r="N39" s="317">
        <v>0</v>
      </c>
      <c r="O39" s="317">
        <v>75000</v>
      </c>
      <c r="P39" s="317">
        <v>0</v>
      </c>
      <c r="Q39" s="317"/>
      <c r="R39" s="317">
        <f>SUM(F39:Q39)</f>
        <v>75000</v>
      </c>
      <c r="S39" s="317"/>
      <c r="T39" s="307"/>
    </row>
    <row r="40" spans="3:20" ht="31.5" hidden="1" x14ac:dyDescent="0.25">
      <c r="C40" s="314" t="s">
        <v>467</v>
      </c>
      <c r="D40" s="320"/>
      <c r="E40" s="320"/>
      <c r="F40" s="317"/>
      <c r="G40" s="317">
        <v>0</v>
      </c>
      <c r="H40" s="317"/>
      <c r="I40" s="322">
        <v>0</v>
      </c>
      <c r="J40" s="317"/>
      <c r="K40" s="317">
        <v>0</v>
      </c>
      <c r="L40" s="327">
        <v>0</v>
      </c>
      <c r="M40" s="323">
        <v>0</v>
      </c>
      <c r="N40" s="317"/>
      <c r="O40" s="317"/>
      <c r="P40" s="317"/>
      <c r="Q40" s="317"/>
      <c r="R40" s="317">
        <v>0</v>
      </c>
      <c r="S40" s="317"/>
      <c r="T40" s="307"/>
    </row>
    <row r="41" spans="3:20" ht="31.5" x14ac:dyDescent="0.25">
      <c r="C41" s="314" t="s">
        <v>466</v>
      </c>
      <c r="D41" s="320"/>
      <c r="E41" s="320"/>
      <c r="F41" s="317"/>
      <c r="G41" s="317">
        <v>0</v>
      </c>
      <c r="H41" s="317"/>
      <c r="I41" s="322">
        <v>0</v>
      </c>
      <c r="J41" s="317"/>
      <c r="K41" s="317">
        <v>0</v>
      </c>
      <c r="L41" s="327">
        <v>0</v>
      </c>
      <c r="M41" s="323">
        <v>0</v>
      </c>
      <c r="N41" s="317">
        <v>0</v>
      </c>
      <c r="O41" s="317">
        <v>0</v>
      </c>
      <c r="P41" s="317">
        <v>0</v>
      </c>
      <c r="Q41" s="317"/>
      <c r="R41" s="317">
        <v>0</v>
      </c>
      <c r="S41" s="317"/>
      <c r="T41" s="307"/>
    </row>
    <row r="42" spans="3:20" ht="15.75" x14ac:dyDescent="0.25">
      <c r="C42" s="314" t="s">
        <v>465</v>
      </c>
      <c r="D42" s="320"/>
      <c r="E42" s="320"/>
      <c r="F42" s="317"/>
      <c r="G42" s="317"/>
      <c r="H42" s="317"/>
      <c r="I42" s="322">
        <v>0</v>
      </c>
      <c r="J42" s="317"/>
      <c r="K42" s="317"/>
      <c r="L42" s="327">
        <v>0</v>
      </c>
      <c r="M42" s="323">
        <v>0</v>
      </c>
      <c r="N42" s="317">
        <v>0</v>
      </c>
      <c r="O42" s="317">
        <v>0</v>
      </c>
      <c r="P42" s="317">
        <v>0</v>
      </c>
      <c r="Q42" s="317"/>
      <c r="R42" s="317">
        <v>0</v>
      </c>
      <c r="S42" s="317"/>
      <c r="T42" s="307"/>
    </row>
    <row r="43" spans="3:20" ht="15.75" x14ac:dyDescent="0.25">
      <c r="C43" s="314" t="s">
        <v>464</v>
      </c>
      <c r="D43" s="320">
        <v>1250962</v>
      </c>
      <c r="E43" s="320">
        <v>1250962</v>
      </c>
      <c r="F43" s="295">
        <v>0</v>
      </c>
      <c r="G43" s="317">
        <v>0</v>
      </c>
      <c r="H43" s="317">
        <v>0</v>
      </c>
      <c r="I43" s="322">
        <v>0</v>
      </c>
      <c r="J43" s="317">
        <v>0</v>
      </c>
      <c r="K43" s="317">
        <v>82824.58</v>
      </c>
      <c r="L43" s="317">
        <v>0</v>
      </c>
      <c r="M43" s="323">
        <v>545369.5</v>
      </c>
      <c r="N43" s="317">
        <v>0</v>
      </c>
      <c r="O43" s="317">
        <v>2783866.24</v>
      </c>
      <c r="P43" s="317">
        <v>0</v>
      </c>
      <c r="Q43" s="317"/>
      <c r="R43" s="317">
        <f>SUM(F43:Q43)</f>
        <v>3412060.3200000003</v>
      </c>
      <c r="S43" s="317"/>
      <c r="T43" s="307"/>
    </row>
    <row r="44" spans="3:20" ht="31.5" x14ac:dyDescent="0.25">
      <c r="C44" s="314" t="s">
        <v>463</v>
      </c>
      <c r="D44" s="320">
        <v>0</v>
      </c>
      <c r="E44" s="320">
        <v>305000</v>
      </c>
      <c r="F44" s="317">
        <v>0</v>
      </c>
      <c r="G44" s="317">
        <v>0</v>
      </c>
      <c r="H44" s="317">
        <v>0</v>
      </c>
      <c r="I44" s="322">
        <v>0</v>
      </c>
      <c r="J44" s="317">
        <v>0</v>
      </c>
      <c r="K44" s="317">
        <v>303000</v>
      </c>
      <c r="L44" s="317">
        <v>0</v>
      </c>
      <c r="M44" s="317">
        <v>0</v>
      </c>
      <c r="N44" s="317">
        <v>0</v>
      </c>
      <c r="O44" s="317">
        <v>0</v>
      </c>
      <c r="P44" s="317">
        <v>0</v>
      </c>
      <c r="Q44" s="317"/>
      <c r="R44" s="317">
        <f>SUM(F44:Q44)</f>
        <v>303000</v>
      </c>
      <c r="S44" s="317"/>
      <c r="T44" s="307"/>
    </row>
    <row r="45" spans="3:20" ht="15.75" x14ac:dyDescent="0.25">
      <c r="C45" s="316" t="s">
        <v>462</v>
      </c>
      <c r="D45" s="326">
        <f>+D46+D47+D48+D51</f>
        <v>0</v>
      </c>
      <c r="E45" s="326">
        <f>+E46+E47+E48+E51</f>
        <v>0</v>
      </c>
      <c r="F45" s="326">
        <f>+F46+F47+F48+F51</f>
        <v>0</v>
      </c>
      <c r="G45" s="326">
        <f>+G46+G47+G48+G51</f>
        <v>0</v>
      </c>
      <c r="H45" s="326">
        <f>+H46+H47+H48+H51</f>
        <v>0</v>
      </c>
      <c r="I45" s="326">
        <f>+I46+I47+I48+I51</f>
        <v>0</v>
      </c>
      <c r="J45" s="326">
        <f>+J46+J47+J48+J51</f>
        <v>0</v>
      </c>
      <c r="K45" s="326">
        <f>+K46+K47+K48+K51</f>
        <v>0</v>
      </c>
      <c r="L45" s="326">
        <f>+L46+L47+L48+L51</f>
        <v>0</v>
      </c>
      <c r="M45" s="326">
        <f>+M46+M47+M48+M51</f>
        <v>0</v>
      </c>
      <c r="N45" s="326">
        <f>+N46+N47+N48+N51</f>
        <v>0</v>
      </c>
      <c r="O45" s="326">
        <f>+O46+O47+O48+O51</f>
        <v>0</v>
      </c>
      <c r="P45" s="326">
        <f>+P46+P47+P48+P51</f>
        <v>0</v>
      </c>
      <c r="Q45" s="326">
        <f>+Q46+Q47+Q48+Q51</f>
        <v>0</v>
      </c>
      <c r="R45" s="317">
        <f>SUM(F45:Q45)</f>
        <v>0</v>
      </c>
      <c r="S45" s="317"/>
      <c r="T45" s="307"/>
    </row>
    <row r="46" spans="3:20" ht="15.75" x14ac:dyDescent="0.25">
      <c r="C46" s="314" t="s">
        <v>461</v>
      </c>
      <c r="D46" s="320">
        <v>0</v>
      </c>
      <c r="E46" s="320">
        <v>0</v>
      </c>
      <c r="F46" s="317">
        <v>0</v>
      </c>
      <c r="G46" s="317">
        <v>0</v>
      </c>
      <c r="H46" s="317">
        <v>0</v>
      </c>
      <c r="I46" s="317">
        <v>0</v>
      </c>
      <c r="J46" s="317">
        <v>0</v>
      </c>
      <c r="K46" s="317">
        <v>0</v>
      </c>
      <c r="L46" s="317">
        <v>0</v>
      </c>
      <c r="M46" s="317">
        <v>0</v>
      </c>
      <c r="N46" s="317">
        <v>0</v>
      </c>
      <c r="O46" s="317">
        <v>0</v>
      </c>
      <c r="P46" s="317">
        <v>0</v>
      </c>
      <c r="Q46" s="317"/>
      <c r="R46" s="317">
        <f>SUM(F46:Q46)</f>
        <v>0</v>
      </c>
      <c r="S46" s="317"/>
      <c r="T46" s="307"/>
    </row>
    <row r="47" spans="3:20" ht="31.5" x14ac:dyDescent="0.25">
      <c r="C47" s="314" t="s">
        <v>460</v>
      </c>
      <c r="D47" s="320">
        <v>0</v>
      </c>
      <c r="E47" s="320">
        <v>0</v>
      </c>
      <c r="F47" s="317">
        <v>0</v>
      </c>
      <c r="G47" s="317">
        <v>0</v>
      </c>
      <c r="H47" s="317">
        <v>0</v>
      </c>
      <c r="I47" s="317">
        <v>0</v>
      </c>
      <c r="J47" s="317">
        <v>0</v>
      </c>
      <c r="K47" s="317">
        <v>0</v>
      </c>
      <c r="L47" s="317">
        <v>0</v>
      </c>
      <c r="M47" s="317">
        <v>0</v>
      </c>
      <c r="N47" s="317">
        <v>0</v>
      </c>
      <c r="O47" s="317">
        <v>0</v>
      </c>
      <c r="P47" s="317">
        <v>0</v>
      </c>
      <c r="Q47" s="317"/>
      <c r="R47" s="317">
        <f>SUM(F47:Q47)</f>
        <v>0</v>
      </c>
      <c r="S47" s="317"/>
      <c r="T47" s="307"/>
    </row>
    <row r="48" spans="3:20" ht="31.5" x14ac:dyDescent="0.25">
      <c r="C48" s="314" t="s">
        <v>459</v>
      </c>
      <c r="D48" s="320">
        <v>0</v>
      </c>
      <c r="E48" s="320">
        <v>0</v>
      </c>
      <c r="F48" s="295">
        <v>0</v>
      </c>
      <c r="G48" s="317">
        <v>0</v>
      </c>
      <c r="H48" s="317">
        <v>0</v>
      </c>
      <c r="I48" s="317">
        <v>0</v>
      </c>
      <c r="J48" s="317">
        <v>0</v>
      </c>
      <c r="K48" s="317">
        <v>0</v>
      </c>
      <c r="L48" s="317">
        <v>0</v>
      </c>
      <c r="M48" s="317">
        <v>0</v>
      </c>
      <c r="N48" s="317">
        <v>0</v>
      </c>
      <c r="O48" s="317">
        <v>0</v>
      </c>
      <c r="P48" s="317">
        <v>0</v>
      </c>
      <c r="Q48" s="317"/>
      <c r="R48" s="317">
        <f>SUM(F48:Q48)</f>
        <v>0</v>
      </c>
      <c r="S48" s="317"/>
      <c r="T48" s="307"/>
    </row>
    <row r="49" spans="3:20" ht="31.5" hidden="1" x14ac:dyDescent="0.25">
      <c r="C49" s="314" t="s">
        <v>458</v>
      </c>
      <c r="D49" s="320">
        <v>0</v>
      </c>
      <c r="E49" s="320">
        <v>0</v>
      </c>
      <c r="F49" s="317"/>
      <c r="G49" s="317">
        <v>0</v>
      </c>
      <c r="H49" s="317">
        <v>0</v>
      </c>
      <c r="I49" s="317">
        <v>0</v>
      </c>
      <c r="J49" s="317">
        <v>0</v>
      </c>
      <c r="K49" s="317">
        <v>0</v>
      </c>
      <c r="L49" s="317">
        <v>0</v>
      </c>
      <c r="M49" s="317">
        <v>0</v>
      </c>
      <c r="N49" s="317">
        <v>0</v>
      </c>
      <c r="O49" s="317">
        <v>0</v>
      </c>
      <c r="P49" s="317">
        <v>0</v>
      </c>
      <c r="Q49" s="317"/>
      <c r="R49" s="317">
        <v>0</v>
      </c>
      <c r="S49" s="317"/>
      <c r="T49" s="307"/>
    </row>
    <row r="50" spans="3:20" ht="15.75" hidden="1" x14ac:dyDescent="0.25">
      <c r="C50" s="314" t="s">
        <v>457</v>
      </c>
      <c r="D50" s="320">
        <v>0</v>
      </c>
      <c r="E50" s="320">
        <v>0</v>
      </c>
      <c r="F50" s="317"/>
      <c r="G50" s="317">
        <v>0</v>
      </c>
      <c r="H50" s="317">
        <v>0</v>
      </c>
      <c r="I50" s="317">
        <v>0</v>
      </c>
      <c r="J50" s="317">
        <v>0</v>
      </c>
      <c r="K50" s="317">
        <v>0</v>
      </c>
      <c r="L50" s="317">
        <v>0</v>
      </c>
      <c r="M50" s="317">
        <v>0</v>
      </c>
      <c r="N50" s="317">
        <v>0</v>
      </c>
      <c r="O50" s="317">
        <v>0</v>
      </c>
      <c r="P50" s="317">
        <v>0</v>
      </c>
      <c r="Q50" s="317"/>
      <c r="R50" s="317">
        <v>0</v>
      </c>
      <c r="S50" s="317"/>
      <c r="T50" s="307"/>
    </row>
    <row r="51" spans="3:20" ht="40.5" customHeight="1" x14ac:dyDescent="0.25">
      <c r="C51" s="314" t="s">
        <v>456</v>
      </c>
      <c r="D51" s="320">
        <v>0</v>
      </c>
      <c r="E51" s="320">
        <v>0</v>
      </c>
      <c r="F51" s="295">
        <v>0</v>
      </c>
      <c r="G51" s="317">
        <v>0</v>
      </c>
      <c r="H51" s="317">
        <v>0</v>
      </c>
      <c r="I51" s="317">
        <v>0</v>
      </c>
      <c r="J51" s="317">
        <v>0</v>
      </c>
      <c r="K51" s="317">
        <v>0</v>
      </c>
      <c r="L51" s="317">
        <v>0</v>
      </c>
      <c r="M51" s="317">
        <v>0</v>
      </c>
      <c r="N51" s="317">
        <v>0</v>
      </c>
      <c r="O51" s="317">
        <v>0</v>
      </c>
      <c r="P51" s="317">
        <v>0</v>
      </c>
      <c r="Q51" s="317"/>
      <c r="R51" s="317">
        <f>SUM(F51:Q51)</f>
        <v>0</v>
      </c>
      <c r="S51" s="317"/>
      <c r="T51" s="307"/>
    </row>
    <row r="52" spans="3:20" ht="15.75" x14ac:dyDescent="0.25">
      <c r="C52" s="316" t="s">
        <v>455</v>
      </c>
      <c r="D52" s="326">
        <f>D53+D54+D55+D56+D57+D58+D59+D60+D61</f>
        <v>99861043</v>
      </c>
      <c r="E52" s="326">
        <f>E53+E54+E55+E56+E57+E58+E59+E60+E61</f>
        <v>84499043</v>
      </c>
      <c r="F52" s="326">
        <f>F53+F54+F55+F56+F57+F58+F59+F60+F61</f>
        <v>2094855.41</v>
      </c>
      <c r="G52" s="326">
        <f>G53+G54+G55+G56+G57+G58+G59+G60+G61</f>
        <v>4845201.62</v>
      </c>
      <c r="H52" s="326">
        <f>H53+H54+H55+H56+H57+H58+H59+H60+H61</f>
        <v>707614.71</v>
      </c>
      <c r="I52" s="326">
        <f>I53+I54+I55+I56+I57+I58+I59+I60+I61</f>
        <v>0</v>
      </c>
      <c r="J52" s="326">
        <f>J53+J54+J55+J56+J57+J58+J59+J60+J61</f>
        <v>0</v>
      </c>
      <c r="K52" s="326">
        <f>K53+K54+K55+K56+K57+K58+K59+K60+K61</f>
        <v>0</v>
      </c>
      <c r="L52" s="326">
        <f>L53+L54+L55+L56+L57+L58+L59+L60+L61</f>
        <v>446353.26</v>
      </c>
      <c r="M52" s="326">
        <f>M53+M54+M55+M56+M57+M58+M59+M60+M61</f>
        <v>0</v>
      </c>
      <c r="N52" s="312">
        <f>SUM(N53:N61)</f>
        <v>2123100</v>
      </c>
      <c r="O52" s="325">
        <f>SUM(O53:O61)</f>
        <v>0</v>
      </c>
      <c r="P52" s="325">
        <f>SUM(P53:P61)</f>
        <v>0</v>
      </c>
      <c r="Q52" s="325">
        <f>SUM(Q53:Q61)</f>
        <v>0</v>
      </c>
      <c r="R52" s="312">
        <f>SUM(F52:Q52)</f>
        <v>10217125</v>
      </c>
      <c r="S52" s="312"/>
      <c r="T52" s="307"/>
    </row>
    <row r="53" spans="3:20" ht="15.75" x14ac:dyDescent="0.25">
      <c r="C53" s="314" t="s">
        <v>454</v>
      </c>
      <c r="D53" s="320">
        <v>34110850</v>
      </c>
      <c r="E53" s="320">
        <v>34110850</v>
      </c>
      <c r="F53" s="317">
        <v>4400</v>
      </c>
      <c r="G53" s="317">
        <v>3734520.94</v>
      </c>
      <c r="H53" s="317">
        <v>57398.35</v>
      </c>
      <c r="I53" s="317">
        <v>0</v>
      </c>
      <c r="J53" s="317">
        <v>0</v>
      </c>
      <c r="K53" s="317">
        <v>0</v>
      </c>
      <c r="L53" s="317">
        <v>303988.51</v>
      </c>
      <c r="M53" s="317">
        <v>0</v>
      </c>
      <c r="N53" s="317">
        <v>0</v>
      </c>
      <c r="O53" s="317">
        <v>0</v>
      </c>
      <c r="P53" s="317"/>
      <c r="Q53" s="317"/>
      <c r="R53" s="317">
        <f>SUM(F53:Q53)</f>
        <v>4100307.8</v>
      </c>
      <c r="S53" s="317"/>
      <c r="T53" s="307"/>
    </row>
    <row r="54" spans="3:20" ht="31.5" x14ac:dyDescent="0.25">
      <c r="C54" s="314" t="s">
        <v>453</v>
      </c>
      <c r="D54" s="320">
        <v>2512868</v>
      </c>
      <c r="E54" s="320">
        <v>2512868</v>
      </c>
      <c r="F54" s="317">
        <v>0</v>
      </c>
      <c r="G54" s="317">
        <v>0</v>
      </c>
      <c r="H54" s="317">
        <v>0</v>
      </c>
      <c r="I54" s="317">
        <v>0</v>
      </c>
      <c r="J54" s="317">
        <v>0</v>
      </c>
      <c r="K54" s="317">
        <v>0</v>
      </c>
      <c r="L54" s="317">
        <v>0</v>
      </c>
      <c r="M54" s="317">
        <v>0</v>
      </c>
      <c r="N54" s="317">
        <v>0</v>
      </c>
      <c r="O54" s="317">
        <v>0</v>
      </c>
      <c r="P54" s="317">
        <v>0</v>
      </c>
      <c r="Q54" s="317"/>
      <c r="R54" s="317">
        <f>SUM(F54:Q54)</f>
        <v>0</v>
      </c>
      <c r="S54" s="317"/>
      <c r="T54" s="307"/>
    </row>
    <row r="55" spans="3:20" ht="15.75" x14ac:dyDescent="0.25">
      <c r="C55" s="314" t="s">
        <v>452</v>
      </c>
      <c r="D55" s="320">
        <v>1611671</v>
      </c>
      <c r="E55" s="320">
        <v>1611671</v>
      </c>
      <c r="F55" s="317">
        <v>0</v>
      </c>
      <c r="G55" s="317">
        <v>0</v>
      </c>
      <c r="H55" s="317">
        <v>0</v>
      </c>
      <c r="I55" s="317">
        <v>0</v>
      </c>
      <c r="J55" s="317">
        <v>0</v>
      </c>
      <c r="K55" s="317">
        <v>0</v>
      </c>
      <c r="L55" s="317">
        <v>0</v>
      </c>
      <c r="M55" s="317">
        <v>0</v>
      </c>
      <c r="N55" s="317">
        <v>0</v>
      </c>
      <c r="O55" s="317">
        <v>0</v>
      </c>
      <c r="P55" s="317">
        <v>0</v>
      </c>
      <c r="Q55" s="317"/>
      <c r="R55" s="317">
        <f>SUM(F55:Q55)</f>
        <v>0</v>
      </c>
      <c r="S55" s="317"/>
      <c r="T55" s="307"/>
    </row>
    <row r="56" spans="3:20" ht="31.5" x14ac:dyDescent="0.25">
      <c r="C56" s="314" t="s">
        <v>451</v>
      </c>
      <c r="D56" s="320">
        <v>30903018</v>
      </c>
      <c r="E56" s="320">
        <v>15471018</v>
      </c>
      <c r="F56" s="317">
        <v>0</v>
      </c>
      <c r="G56" s="317">
        <v>0</v>
      </c>
      <c r="H56" s="317">
        <v>0</v>
      </c>
      <c r="I56" s="317">
        <v>0</v>
      </c>
      <c r="J56" s="317">
        <v>0</v>
      </c>
      <c r="K56" s="317">
        <v>0</v>
      </c>
      <c r="L56" s="317">
        <v>0</v>
      </c>
      <c r="M56" s="317">
        <v>0</v>
      </c>
      <c r="N56" s="317">
        <v>2123100</v>
      </c>
      <c r="O56" s="317">
        <v>0</v>
      </c>
      <c r="P56" s="317">
        <v>0</v>
      </c>
      <c r="Q56" s="317"/>
      <c r="R56" s="317">
        <f>SUM(F56:Q56)</f>
        <v>2123100</v>
      </c>
      <c r="S56" s="317"/>
      <c r="T56" s="307"/>
    </row>
    <row r="57" spans="3:20" ht="17.25" customHeight="1" x14ac:dyDescent="0.25">
      <c r="C57" s="314" t="s">
        <v>450</v>
      </c>
      <c r="D57" s="320">
        <v>9729252</v>
      </c>
      <c r="E57" s="320">
        <v>9729252</v>
      </c>
      <c r="F57" s="317">
        <v>2090455.41</v>
      </c>
      <c r="G57" s="317">
        <v>1110680.68</v>
      </c>
      <c r="H57" s="317">
        <v>588631.36</v>
      </c>
      <c r="I57" s="317">
        <v>0</v>
      </c>
      <c r="J57" s="317">
        <v>0</v>
      </c>
      <c r="K57" s="317">
        <v>0</v>
      </c>
      <c r="L57" s="317">
        <v>142364.75</v>
      </c>
      <c r="M57" s="317">
        <v>0</v>
      </c>
      <c r="N57" s="317">
        <v>0</v>
      </c>
      <c r="O57" s="317">
        <v>0</v>
      </c>
      <c r="P57" s="317">
        <v>0</v>
      </c>
      <c r="Q57" s="317"/>
      <c r="R57" s="317">
        <f>SUM(F57:Q57)</f>
        <v>3932132.1999999997</v>
      </c>
      <c r="S57" s="317"/>
      <c r="T57" s="307"/>
    </row>
    <row r="58" spans="3:20" ht="15.75" x14ac:dyDescent="0.25">
      <c r="C58" s="314" t="s">
        <v>449</v>
      </c>
      <c r="D58" s="320">
        <v>1834904</v>
      </c>
      <c r="E58" s="320">
        <v>1834904</v>
      </c>
      <c r="F58" s="317">
        <v>0</v>
      </c>
      <c r="G58" s="317">
        <v>0</v>
      </c>
      <c r="H58" s="317">
        <v>0</v>
      </c>
      <c r="I58" s="317">
        <v>0</v>
      </c>
      <c r="J58" s="317">
        <v>0</v>
      </c>
      <c r="K58" s="317">
        <v>0</v>
      </c>
      <c r="L58" s="317">
        <v>0</v>
      </c>
      <c r="M58" s="317">
        <v>0</v>
      </c>
      <c r="N58" s="317">
        <v>0</v>
      </c>
      <c r="O58" s="317">
        <v>0</v>
      </c>
      <c r="P58" s="317">
        <v>0</v>
      </c>
      <c r="Q58" s="317"/>
      <c r="R58" s="317">
        <f>SUM(F58:Q58)</f>
        <v>0</v>
      </c>
      <c r="S58" s="317"/>
      <c r="T58" s="307"/>
    </row>
    <row r="59" spans="3:20" ht="19.5" customHeight="1" x14ac:dyDescent="0.25">
      <c r="C59" s="314" t="s">
        <v>448</v>
      </c>
      <c r="D59" s="320">
        <v>0</v>
      </c>
      <c r="E59" s="320">
        <v>70000</v>
      </c>
      <c r="F59" s="317">
        <v>0</v>
      </c>
      <c r="G59" s="317">
        <v>0</v>
      </c>
      <c r="H59" s="317">
        <v>61585</v>
      </c>
      <c r="I59" s="317">
        <v>0</v>
      </c>
      <c r="J59" s="317">
        <v>0</v>
      </c>
      <c r="K59" s="317">
        <v>0</v>
      </c>
      <c r="L59" s="317">
        <v>0</v>
      </c>
      <c r="M59" s="317">
        <v>0</v>
      </c>
      <c r="N59" s="317">
        <v>0</v>
      </c>
      <c r="O59" s="317">
        <v>0</v>
      </c>
      <c r="P59" s="317">
        <v>0</v>
      </c>
      <c r="Q59" s="317"/>
      <c r="R59" s="317">
        <f>SUM(F59:Q59)</f>
        <v>61585</v>
      </c>
      <c r="S59" s="317"/>
      <c r="T59" s="307"/>
    </row>
    <row r="60" spans="3:20" ht="17.25" customHeight="1" x14ac:dyDescent="0.25">
      <c r="C60" s="314" t="s">
        <v>447</v>
      </c>
      <c r="D60" s="320">
        <v>18911398</v>
      </c>
      <c r="E60" s="320">
        <v>18911398</v>
      </c>
      <c r="F60" s="317">
        <v>0</v>
      </c>
      <c r="G60" s="317">
        <v>0</v>
      </c>
      <c r="H60" s="317">
        <v>0</v>
      </c>
      <c r="I60" s="317">
        <v>0</v>
      </c>
      <c r="J60" s="317">
        <v>0</v>
      </c>
      <c r="K60" s="317">
        <v>0</v>
      </c>
      <c r="L60" s="317">
        <v>0</v>
      </c>
      <c r="M60" s="317">
        <v>0</v>
      </c>
      <c r="N60" s="317">
        <v>0</v>
      </c>
      <c r="O60" s="317">
        <v>0</v>
      </c>
      <c r="P60" s="317">
        <v>0</v>
      </c>
      <c r="Q60" s="317"/>
      <c r="R60" s="317">
        <f>SUM(F60:Q60)</f>
        <v>0</v>
      </c>
      <c r="S60" s="317"/>
      <c r="T60" s="307"/>
    </row>
    <row r="61" spans="3:20" ht="44.25" customHeight="1" x14ac:dyDescent="0.25">
      <c r="C61" s="314" t="s">
        <v>446</v>
      </c>
      <c r="D61" s="320">
        <v>247082</v>
      </c>
      <c r="E61" s="320">
        <v>247082</v>
      </c>
      <c r="F61" s="317">
        <v>0</v>
      </c>
      <c r="G61" s="317">
        <v>0</v>
      </c>
      <c r="H61" s="317">
        <v>0</v>
      </c>
      <c r="I61" s="317">
        <v>0</v>
      </c>
      <c r="J61" s="317">
        <v>0</v>
      </c>
      <c r="K61" s="317">
        <v>0</v>
      </c>
      <c r="L61" s="317">
        <v>0</v>
      </c>
      <c r="M61" s="317">
        <v>0</v>
      </c>
      <c r="N61" s="317">
        <v>0</v>
      </c>
      <c r="O61" s="317">
        <v>0</v>
      </c>
      <c r="P61" s="317">
        <v>0</v>
      </c>
      <c r="Q61" s="317"/>
      <c r="R61" s="317">
        <f>SUM(F61:Q61)</f>
        <v>0</v>
      </c>
      <c r="S61" s="317"/>
      <c r="T61" s="307"/>
    </row>
    <row r="62" spans="3:20" ht="15.75" x14ac:dyDescent="0.25">
      <c r="C62" s="316" t="s">
        <v>445</v>
      </c>
      <c r="D62" s="326">
        <f>D63+D64+D65</f>
        <v>161237405</v>
      </c>
      <c r="E62" s="326">
        <f>E63+E64+E65</f>
        <v>412517405</v>
      </c>
      <c r="F62" s="326">
        <f>F63+F64+F65</f>
        <v>1225</v>
      </c>
      <c r="G62" s="326">
        <f>G63+G64+G65</f>
        <v>0</v>
      </c>
      <c r="H62" s="326">
        <f>H63+H64+H65</f>
        <v>35087769.800000004</v>
      </c>
      <c r="I62" s="326">
        <f>I63+I64+I65</f>
        <v>6262833.1899999995</v>
      </c>
      <c r="J62" s="326">
        <f>J63+J64+J65</f>
        <v>13684151.09</v>
      </c>
      <c r="K62" s="326">
        <f>K63+K64+K65</f>
        <v>7716841.7999999998</v>
      </c>
      <c r="L62" s="326">
        <f>L63+L64+L65</f>
        <v>19767387.75</v>
      </c>
      <c r="M62" s="326">
        <f>M63+M64+M65</f>
        <v>14434838.279999999</v>
      </c>
      <c r="N62" s="325">
        <f>SUM(N63)</f>
        <v>0</v>
      </c>
      <c r="O62" s="325">
        <f>SUM(O63)</f>
        <v>368215.2</v>
      </c>
      <c r="P62" s="325">
        <f>+P63+P64</f>
        <v>4055556.7800000003</v>
      </c>
      <c r="Q62" s="325">
        <f>SUM(Q64)</f>
        <v>0</v>
      </c>
      <c r="R62" s="312">
        <f>SUM(F62:Q62)</f>
        <v>101378818.89</v>
      </c>
      <c r="S62" s="312"/>
      <c r="T62" s="307"/>
    </row>
    <row r="63" spans="3:20" ht="15.75" x14ac:dyDescent="0.25">
      <c r="C63" s="314" t="s">
        <v>444</v>
      </c>
      <c r="D63" s="320">
        <v>36194463</v>
      </c>
      <c r="E63" s="320">
        <v>36944463</v>
      </c>
      <c r="F63" s="317">
        <v>0</v>
      </c>
      <c r="G63" s="317">
        <v>0</v>
      </c>
      <c r="H63" s="317">
        <v>1768723.7</v>
      </c>
      <c r="I63" s="322">
        <v>943963.76</v>
      </c>
      <c r="J63" s="317">
        <v>11812032.23</v>
      </c>
      <c r="K63" s="317">
        <v>355601.18</v>
      </c>
      <c r="L63" s="317">
        <v>1062283.03</v>
      </c>
      <c r="M63" s="323">
        <v>749808.67</v>
      </c>
      <c r="N63" s="317">
        <v>0</v>
      </c>
      <c r="O63" s="317">
        <v>368215.2</v>
      </c>
      <c r="P63" s="324">
        <v>212447.7</v>
      </c>
      <c r="Q63" s="317"/>
      <c r="R63" s="317">
        <f>SUM(F63:Q63)</f>
        <v>17273075.469999999</v>
      </c>
      <c r="S63" s="317"/>
      <c r="T63" s="307"/>
    </row>
    <row r="64" spans="3:20" ht="15.75" x14ac:dyDescent="0.25">
      <c r="C64" s="314" t="s">
        <v>443</v>
      </c>
      <c r="D64" s="320">
        <v>125042942</v>
      </c>
      <c r="E64" s="320">
        <v>375572942</v>
      </c>
      <c r="F64" s="317">
        <v>1225</v>
      </c>
      <c r="G64" s="317"/>
      <c r="H64" s="317">
        <v>33319046.100000001</v>
      </c>
      <c r="I64" s="322">
        <v>5318869.43</v>
      </c>
      <c r="J64" s="317">
        <v>1872118.86</v>
      </c>
      <c r="K64" s="317">
        <v>7361240.6200000001</v>
      </c>
      <c r="L64" s="317">
        <v>18705104.719999999</v>
      </c>
      <c r="M64" s="323">
        <v>13685029.609999999</v>
      </c>
      <c r="N64" s="317">
        <v>0</v>
      </c>
      <c r="O64" s="317">
        <v>0</v>
      </c>
      <c r="P64" s="317">
        <v>3843109.08</v>
      </c>
      <c r="Q64" s="317"/>
      <c r="R64" s="317">
        <f>SUM(F64:Q64)</f>
        <v>84105743.420000002</v>
      </c>
      <c r="S64" s="317"/>
      <c r="T64" s="307"/>
    </row>
    <row r="65" spans="3:20" ht="15.75" x14ac:dyDescent="0.25">
      <c r="C65" s="314" t="s">
        <v>442</v>
      </c>
      <c r="D65" s="320">
        <v>0</v>
      </c>
      <c r="E65" s="320">
        <v>0</v>
      </c>
      <c r="F65" s="317">
        <v>0</v>
      </c>
      <c r="G65" s="317">
        <v>0</v>
      </c>
      <c r="H65" s="317"/>
      <c r="I65" s="322">
        <v>0</v>
      </c>
      <c r="J65" s="317">
        <v>0</v>
      </c>
      <c r="K65" s="317">
        <v>0</v>
      </c>
      <c r="L65" s="317">
        <v>0</v>
      </c>
      <c r="M65" s="317">
        <v>0</v>
      </c>
      <c r="N65" s="317">
        <v>0</v>
      </c>
      <c r="O65" s="317">
        <v>0</v>
      </c>
      <c r="P65" s="317">
        <v>0</v>
      </c>
      <c r="Q65" s="317"/>
      <c r="R65" s="317">
        <f>SUM(F65:Q65)</f>
        <v>0</v>
      </c>
      <c r="S65" s="317"/>
      <c r="T65" s="307"/>
    </row>
    <row r="66" spans="3:20" ht="31.5" x14ac:dyDescent="0.25">
      <c r="C66" s="316" t="s">
        <v>441</v>
      </c>
      <c r="D66" s="320">
        <v>0</v>
      </c>
      <c r="E66" s="320">
        <v>0</v>
      </c>
      <c r="F66" s="317">
        <v>0</v>
      </c>
      <c r="G66" s="317">
        <v>0</v>
      </c>
      <c r="H66" s="312">
        <v>0</v>
      </c>
      <c r="I66" s="322">
        <v>0</v>
      </c>
      <c r="J66" s="312">
        <v>0</v>
      </c>
      <c r="K66" s="317">
        <v>0</v>
      </c>
      <c r="L66" s="312">
        <v>0</v>
      </c>
      <c r="M66" s="317">
        <v>0</v>
      </c>
      <c r="N66" s="312">
        <v>0</v>
      </c>
      <c r="O66" s="312">
        <v>0</v>
      </c>
      <c r="P66" s="312">
        <v>0</v>
      </c>
      <c r="Q66" s="312">
        <v>0</v>
      </c>
      <c r="R66" s="317">
        <f>SUM(F66:Q66)</f>
        <v>0</v>
      </c>
      <c r="S66" s="317"/>
      <c r="T66" s="307"/>
    </row>
    <row r="67" spans="3:20" ht="15.75" x14ac:dyDescent="0.25">
      <c r="C67" s="314" t="s">
        <v>440</v>
      </c>
      <c r="D67" s="320">
        <v>0</v>
      </c>
      <c r="E67" s="320">
        <v>0</v>
      </c>
      <c r="F67" s="317">
        <v>0</v>
      </c>
      <c r="G67" s="317">
        <v>0</v>
      </c>
      <c r="H67" s="317">
        <v>0</v>
      </c>
      <c r="I67" s="317">
        <v>0</v>
      </c>
      <c r="J67" s="317">
        <v>0</v>
      </c>
      <c r="K67" s="317">
        <v>0</v>
      </c>
      <c r="L67" s="317">
        <v>0</v>
      </c>
      <c r="M67" s="317">
        <v>0</v>
      </c>
      <c r="N67" s="317">
        <v>0</v>
      </c>
      <c r="O67" s="317">
        <v>0</v>
      </c>
      <c r="P67" s="317">
        <v>0</v>
      </c>
      <c r="Q67" s="317"/>
      <c r="R67" s="317">
        <f>SUM(F67:Q67)</f>
        <v>0</v>
      </c>
      <c r="S67" s="317"/>
      <c r="T67" s="307"/>
    </row>
    <row r="68" spans="3:20" ht="31.5" x14ac:dyDescent="0.25">
      <c r="C68" s="314" t="s">
        <v>439</v>
      </c>
      <c r="D68" s="320">
        <v>0</v>
      </c>
      <c r="E68" s="320">
        <v>0</v>
      </c>
      <c r="F68" s="317">
        <v>0</v>
      </c>
      <c r="G68" s="317">
        <v>0</v>
      </c>
      <c r="H68" s="317">
        <v>0</v>
      </c>
      <c r="I68" s="317">
        <v>0</v>
      </c>
      <c r="J68" s="317">
        <v>0</v>
      </c>
      <c r="K68" s="317">
        <v>0</v>
      </c>
      <c r="L68" s="317">
        <v>0</v>
      </c>
      <c r="M68" s="317">
        <v>0</v>
      </c>
      <c r="N68" s="317">
        <v>0</v>
      </c>
      <c r="O68" s="317">
        <v>0</v>
      </c>
      <c r="P68" s="317">
        <v>0</v>
      </c>
      <c r="Q68" s="317"/>
      <c r="R68" s="317">
        <f>SUM(F68:Q68)</f>
        <v>0</v>
      </c>
      <c r="S68" s="317"/>
      <c r="T68" s="307"/>
    </row>
    <row r="69" spans="3:20" ht="15.75" x14ac:dyDescent="0.25">
      <c r="C69" s="316" t="s">
        <v>438</v>
      </c>
      <c r="D69" s="320">
        <v>0</v>
      </c>
      <c r="E69" s="320">
        <v>0</v>
      </c>
      <c r="F69" s="317">
        <v>0</v>
      </c>
      <c r="G69" s="317">
        <v>0</v>
      </c>
      <c r="H69" s="312">
        <v>0</v>
      </c>
      <c r="I69" s="312">
        <v>0</v>
      </c>
      <c r="J69" s="312">
        <v>0</v>
      </c>
      <c r="K69" s="317">
        <v>0</v>
      </c>
      <c r="L69" s="312">
        <v>0</v>
      </c>
      <c r="M69" s="312">
        <v>0</v>
      </c>
      <c r="N69" s="312">
        <v>0</v>
      </c>
      <c r="O69" s="312">
        <v>0</v>
      </c>
      <c r="P69" s="312">
        <v>0</v>
      </c>
      <c r="Q69" s="312">
        <v>0</v>
      </c>
      <c r="R69" s="317">
        <f>SUM(F69:Q69)</f>
        <v>0</v>
      </c>
      <c r="S69" s="317"/>
      <c r="T69" s="307"/>
    </row>
    <row r="70" spans="3:20" ht="15.75" x14ac:dyDescent="0.25">
      <c r="C70" s="314" t="s">
        <v>437</v>
      </c>
      <c r="D70" s="320">
        <v>0</v>
      </c>
      <c r="E70" s="320">
        <v>0</v>
      </c>
      <c r="F70" s="317">
        <v>0</v>
      </c>
      <c r="G70" s="317">
        <v>0</v>
      </c>
      <c r="H70" s="317">
        <v>0</v>
      </c>
      <c r="I70" s="317">
        <v>0</v>
      </c>
      <c r="J70" s="317">
        <v>0</v>
      </c>
      <c r="K70" s="317">
        <v>0</v>
      </c>
      <c r="L70" s="317">
        <v>0</v>
      </c>
      <c r="M70" s="317">
        <v>0</v>
      </c>
      <c r="N70" s="317">
        <v>0</v>
      </c>
      <c r="O70" s="317">
        <v>0</v>
      </c>
      <c r="P70" s="317">
        <v>0</v>
      </c>
      <c r="Q70" s="317"/>
      <c r="R70" s="317">
        <f>SUM(F70:Q70)</f>
        <v>0</v>
      </c>
      <c r="S70" s="317"/>
      <c r="T70" s="307"/>
    </row>
    <row r="71" spans="3:20" ht="15.75" x14ac:dyDescent="0.25">
      <c r="C71" s="321" t="s">
        <v>436</v>
      </c>
      <c r="D71" s="320">
        <v>0</v>
      </c>
      <c r="E71" s="320">
        <v>0</v>
      </c>
      <c r="F71" s="317">
        <v>0</v>
      </c>
      <c r="G71" s="317">
        <v>0</v>
      </c>
      <c r="H71" s="312"/>
      <c r="I71" s="312">
        <v>0</v>
      </c>
      <c r="J71" s="312"/>
      <c r="K71" s="317">
        <v>0</v>
      </c>
      <c r="L71" s="312">
        <v>0</v>
      </c>
      <c r="M71" s="312"/>
      <c r="N71" s="312"/>
      <c r="O71" s="312"/>
      <c r="P71" s="312"/>
      <c r="Q71" s="312"/>
      <c r="R71" s="317">
        <f>SUM(F71:Q71)</f>
        <v>0</v>
      </c>
      <c r="S71" s="317"/>
      <c r="T71" s="307"/>
    </row>
    <row r="72" spans="3:20" ht="15.75" x14ac:dyDescent="0.25">
      <c r="C72" s="316" t="s">
        <v>435</v>
      </c>
      <c r="D72" s="320">
        <v>0</v>
      </c>
      <c r="E72" s="320">
        <v>0</v>
      </c>
      <c r="F72" s="317">
        <v>0</v>
      </c>
      <c r="G72" s="317">
        <v>0</v>
      </c>
      <c r="H72" s="312">
        <v>0</v>
      </c>
      <c r="I72" s="312">
        <v>0</v>
      </c>
      <c r="J72" s="317">
        <v>0</v>
      </c>
      <c r="K72" s="317">
        <v>0</v>
      </c>
      <c r="L72" s="312">
        <v>0</v>
      </c>
      <c r="M72" s="317">
        <v>0</v>
      </c>
      <c r="N72" s="312">
        <v>0</v>
      </c>
      <c r="O72" s="312">
        <v>0</v>
      </c>
      <c r="P72" s="317">
        <v>0</v>
      </c>
      <c r="Q72" s="312">
        <v>0</v>
      </c>
      <c r="R72" s="317">
        <f>SUM(F72:Q72)</f>
        <v>0</v>
      </c>
      <c r="S72" s="317"/>
      <c r="T72" s="307"/>
    </row>
    <row r="73" spans="3:20" ht="15.75" x14ac:dyDescent="0.25">
      <c r="C73" s="314" t="s">
        <v>434</v>
      </c>
      <c r="D73" s="318">
        <v>0</v>
      </c>
      <c r="E73" s="320">
        <v>0</v>
      </c>
      <c r="F73" s="317">
        <v>0</v>
      </c>
      <c r="G73" s="317">
        <v>0</v>
      </c>
      <c r="H73" s="317">
        <v>0</v>
      </c>
      <c r="I73" s="317">
        <v>0</v>
      </c>
      <c r="J73" s="317">
        <v>0</v>
      </c>
      <c r="K73" s="317">
        <v>0</v>
      </c>
      <c r="L73" s="317">
        <v>0</v>
      </c>
      <c r="M73" s="317">
        <v>0</v>
      </c>
      <c r="N73" s="317">
        <v>0</v>
      </c>
      <c r="O73" s="317">
        <v>0</v>
      </c>
      <c r="P73" s="317">
        <v>0</v>
      </c>
      <c r="Q73" s="317"/>
      <c r="R73" s="317">
        <f>SUM(F73:Q73)</f>
        <v>0</v>
      </c>
      <c r="S73" s="317"/>
      <c r="T73" s="307"/>
    </row>
    <row r="74" spans="3:20" ht="23.25" customHeight="1" x14ac:dyDescent="0.25">
      <c r="C74" s="314" t="s">
        <v>433</v>
      </c>
      <c r="D74" s="318">
        <v>0</v>
      </c>
      <c r="E74" s="318">
        <v>0</v>
      </c>
      <c r="F74" s="317">
        <v>0</v>
      </c>
      <c r="G74" s="317">
        <v>0</v>
      </c>
      <c r="H74" s="317">
        <v>0</v>
      </c>
      <c r="I74" s="317">
        <v>0</v>
      </c>
      <c r="J74" s="317">
        <v>0</v>
      </c>
      <c r="K74" s="317">
        <v>0</v>
      </c>
      <c r="L74" s="317">
        <v>0</v>
      </c>
      <c r="M74" s="317">
        <v>0</v>
      </c>
      <c r="N74" s="317">
        <v>0</v>
      </c>
      <c r="O74" s="317">
        <v>0</v>
      </c>
      <c r="P74" s="317">
        <v>0</v>
      </c>
      <c r="Q74" s="317"/>
      <c r="R74" s="317">
        <f>SUM(F74:Q74)</f>
        <v>0</v>
      </c>
      <c r="S74" s="317"/>
      <c r="T74" s="307"/>
    </row>
    <row r="75" spans="3:20" ht="15.75" x14ac:dyDescent="0.25">
      <c r="C75" s="316" t="s">
        <v>432</v>
      </c>
      <c r="D75" s="319">
        <f>D76+D77</f>
        <v>10545000</v>
      </c>
      <c r="E75" s="319">
        <f>E76+E77</f>
        <v>10475000</v>
      </c>
      <c r="F75" s="319">
        <f>+F76+F77</f>
        <v>4136915.97</v>
      </c>
      <c r="G75" s="319">
        <f>G76+G77</f>
        <v>0</v>
      </c>
      <c r="H75" s="319">
        <f>H76+H77</f>
        <v>0</v>
      </c>
      <c r="I75" s="319">
        <f>I76+I77</f>
        <v>0</v>
      </c>
      <c r="J75" s="319">
        <f>J76+J77</f>
        <v>0</v>
      </c>
      <c r="K75" s="312">
        <v>0</v>
      </c>
      <c r="L75" s="312">
        <v>0</v>
      </c>
      <c r="M75" s="312">
        <v>0</v>
      </c>
      <c r="N75" s="312">
        <v>0</v>
      </c>
      <c r="O75" s="312">
        <v>0</v>
      </c>
      <c r="P75" s="312">
        <v>0</v>
      </c>
      <c r="Q75" s="312">
        <v>0</v>
      </c>
      <c r="R75" s="312">
        <f>SUM(F75:Q75)</f>
        <v>4136915.97</v>
      </c>
      <c r="S75" s="312"/>
      <c r="T75" s="307"/>
    </row>
    <row r="76" spans="3:20" ht="15.75" x14ac:dyDescent="0.25">
      <c r="C76" s="314" t="s">
        <v>431</v>
      </c>
      <c r="D76" s="318">
        <v>10545000</v>
      </c>
      <c r="E76" s="318">
        <v>10475000</v>
      </c>
      <c r="F76" s="295">
        <f>4010615.97+90200+36100</f>
        <v>4136915.97</v>
      </c>
      <c r="G76" s="295">
        <v>0</v>
      </c>
      <c r="H76" s="295">
        <v>0</v>
      </c>
      <c r="I76" s="295">
        <v>0</v>
      </c>
      <c r="J76" s="295">
        <v>0</v>
      </c>
      <c r="K76" s="295">
        <v>0</v>
      </c>
      <c r="L76" s="295">
        <v>0</v>
      </c>
      <c r="M76" s="312">
        <v>0</v>
      </c>
      <c r="N76" s="295">
        <v>0</v>
      </c>
      <c r="O76" s="295">
        <v>0</v>
      </c>
      <c r="P76" s="295">
        <v>0</v>
      </c>
      <c r="Q76" s="295"/>
      <c r="R76" s="317">
        <f>SUM(F76:Q76)</f>
        <v>4136915.97</v>
      </c>
      <c r="S76" s="317"/>
      <c r="T76" s="307"/>
    </row>
    <row r="77" spans="3:20" ht="15.75" x14ac:dyDescent="0.25">
      <c r="C77" s="314" t="s">
        <v>430</v>
      </c>
      <c r="D77" s="313">
        <v>0</v>
      </c>
      <c r="E77" s="313">
        <v>0</v>
      </c>
      <c r="F77" s="295">
        <v>0</v>
      </c>
      <c r="G77" s="295">
        <v>0</v>
      </c>
      <c r="H77" s="295">
        <v>0</v>
      </c>
      <c r="I77" s="295">
        <v>0</v>
      </c>
      <c r="J77" s="295">
        <v>0</v>
      </c>
      <c r="K77" s="295">
        <v>0</v>
      </c>
      <c r="L77" s="295">
        <v>0</v>
      </c>
      <c r="M77" s="312">
        <v>0</v>
      </c>
      <c r="N77" s="295">
        <v>0</v>
      </c>
      <c r="O77" s="295">
        <v>0</v>
      </c>
      <c r="P77" s="295">
        <v>0</v>
      </c>
      <c r="Q77" s="295"/>
      <c r="R77" s="295"/>
      <c r="S77" s="317"/>
      <c r="T77" s="307"/>
    </row>
    <row r="78" spans="3:20" ht="15.75" x14ac:dyDescent="0.25">
      <c r="C78" s="316" t="s">
        <v>429</v>
      </c>
      <c r="D78" s="315">
        <f>D79</f>
        <v>0</v>
      </c>
      <c r="E78" s="315">
        <f>E79</f>
        <v>0</v>
      </c>
      <c r="F78" s="295">
        <v>0</v>
      </c>
      <c r="G78" s="295">
        <v>0</v>
      </c>
      <c r="H78" s="295">
        <v>0</v>
      </c>
      <c r="I78" s="295">
        <v>0</v>
      </c>
      <c r="J78" s="295">
        <v>0</v>
      </c>
      <c r="K78" s="295">
        <v>0</v>
      </c>
      <c r="L78" s="295">
        <v>0</v>
      </c>
      <c r="M78" s="312">
        <v>0</v>
      </c>
      <c r="N78" s="295">
        <v>0</v>
      </c>
      <c r="O78" s="295">
        <v>0</v>
      </c>
      <c r="P78" s="295">
        <v>0</v>
      </c>
      <c r="Q78" s="295"/>
      <c r="R78" s="295"/>
      <c r="S78" s="295"/>
      <c r="T78" s="307"/>
    </row>
    <row r="79" spans="3:20" ht="15.75" x14ac:dyDescent="0.25">
      <c r="C79" s="314" t="s">
        <v>428</v>
      </c>
      <c r="D79" s="313">
        <v>0</v>
      </c>
      <c r="E79" s="313">
        <v>0</v>
      </c>
      <c r="F79" s="311">
        <v>0</v>
      </c>
      <c r="G79" s="311">
        <v>0</v>
      </c>
      <c r="H79" s="311">
        <v>0</v>
      </c>
      <c r="I79" s="311">
        <v>0</v>
      </c>
      <c r="J79" s="311">
        <v>0</v>
      </c>
      <c r="K79" s="311">
        <v>0</v>
      </c>
      <c r="L79" s="311">
        <v>0</v>
      </c>
      <c r="M79" s="312">
        <v>0</v>
      </c>
      <c r="N79" s="295">
        <v>0</v>
      </c>
      <c r="O79" s="311">
        <v>0</v>
      </c>
      <c r="P79" s="311">
        <v>0</v>
      </c>
      <c r="Q79" s="311"/>
      <c r="R79" s="311">
        <v>0</v>
      </c>
      <c r="S79" s="311"/>
      <c r="T79" s="307"/>
    </row>
    <row r="80" spans="3:20" ht="16.5" thickBot="1" x14ac:dyDescent="0.3">
      <c r="C80" s="310" t="s">
        <v>427</v>
      </c>
      <c r="D80" s="309">
        <f>D10+D16+D26+D36+D52+D62+D75</f>
        <v>1759638498</v>
      </c>
      <c r="E80" s="309">
        <f>+E75+E62+E52+E36+E26+E16+E10</f>
        <v>2110638498</v>
      </c>
      <c r="F80" s="309">
        <f>F10+F16+F26+F36+F52+F62+F75</f>
        <v>123645178.65999998</v>
      </c>
      <c r="G80" s="309">
        <f>G10+G16+G26+G36+G52+G62+G75</f>
        <v>110248264.59</v>
      </c>
      <c r="H80" s="309">
        <f>H10+H16+H26+H36+H52+H62+H75</f>
        <v>144099265.37999997</v>
      </c>
      <c r="I80" s="309">
        <f>I10+I16+I26+I36+I52+I62+I75</f>
        <v>158661457.66000003</v>
      </c>
      <c r="J80" s="309">
        <f>J10+J16+J26+J36+J52+J62+J75</f>
        <v>132670193.69</v>
      </c>
      <c r="K80" s="309">
        <f>K10+K16+K26+K36+K52+K62+K75</f>
        <v>127927291.60999998</v>
      </c>
      <c r="L80" s="309">
        <f>L10+L16+L26+L36+L52+L62+L75</f>
        <v>139139627.93000001</v>
      </c>
      <c r="M80" s="309">
        <f>M10+M16+M26+M36+M52+M62+M75</f>
        <v>162943989.74000001</v>
      </c>
      <c r="N80" s="309">
        <f>+N75+N62+N52+N36+N26+N16+N10</f>
        <v>107427006.25</v>
      </c>
      <c r="O80" s="309">
        <f>+O75+O62+O52+O36+O26+O16+O10</f>
        <v>131875857.28</v>
      </c>
      <c r="P80" s="309">
        <f>+P75+P62+P52+P36+P26+P16+P10</f>
        <v>112804601.59999999</v>
      </c>
      <c r="Q80" s="309">
        <f>+Q75+Q62+Q52+Q36+Q26+Q16+Q10</f>
        <v>0</v>
      </c>
      <c r="R80" s="309">
        <f>+R75+R62+R52+R36+R26+R16+R10</f>
        <v>1451442734.3899999</v>
      </c>
      <c r="S80" s="308"/>
      <c r="T80" s="307"/>
    </row>
    <row r="81" spans="3:19" ht="48.75" customHeight="1" thickBot="1" x14ac:dyDescent="0.4">
      <c r="C81" s="301" t="s">
        <v>426</v>
      </c>
      <c r="E81" s="302"/>
      <c r="F81" s="306"/>
      <c r="G81" s="306"/>
      <c r="H81" s="306"/>
      <c r="I81" s="306"/>
      <c r="J81" s="306"/>
      <c r="K81" s="306"/>
      <c r="L81" s="302"/>
      <c r="M81" s="302"/>
      <c r="P81"/>
      <c r="Q81"/>
      <c r="R81" s="305"/>
      <c r="S81" s="305"/>
    </row>
    <row r="82" spans="3:19" ht="66.75" customHeight="1" thickBot="1" x14ac:dyDescent="0.4">
      <c r="C82" s="304" t="s">
        <v>425</v>
      </c>
      <c r="D82" s="303"/>
      <c r="E82" s="295"/>
      <c r="F82" s="302"/>
      <c r="G82" s="302"/>
      <c r="H82" s="302"/>
      <c r="I82" s="302"/>
      <c r="J82" s="302"/>
      <c r="K82" s="302"/>
      <c r="L82" s="302"/>
      <c r="M82" s="302"/>
      <c r="P82" s="30"/>
      <c r="Q82"/>
    </row>
    <row r="83" spans="3:19" ht="126.75" customHeight="1" thickBot="1" x14ac:dyDescent="0.4">
      <c r="C83" s="301" t="s">
        <v>424</v>
      </c>
      <c r="I83" s="295"/>
      <c r="K83" s="300"/>
      <c r="P83"/>
      <c r="Q83"/>
    </row>
    <row r="84" spans="3:19" ht="39" customHeight="1" x14ac:dyDescent="0.35">
      <c r="C84" s="299" t="s">
        <v>423</v>
      </c>
      <c r="D84" s="299"/>
      <c r="E84" s="299"/>
      <c r="F84" s="299"/>
      <c r="G84" s="299"/>
      <c r="H84" s="299"/>
      <c r="I84" s="299"/>
      <c r="J84" s="299"/>
      <c r="K84" s="299"/>
      <c r="L84" s="299"/>
      <c r="M84" s="299"/>
      <c r="N84" s="299"/>
      <c r="O84" s="299"/>
      <c r="P84" s="299"/>
      <c r="Q84"/>
    </row>
    <row r="85" spans="3:19" x14ac:dyDescent="0.35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/>
    </row>
  </sheetData>
  <mergeCells count="10">
    <mergeCell ref="C85:P85"/>
    <mergeCell ref="C1:R1"/>
    <mergeCell ref="C2:R2"/>
    <mergeCell ref="C3:R3"/>
    <mergeCell ref="C4:R4"/>
    <mergeCell ref="C5:R5"/>
    <mergeCell ref="C7:C8"/>
    <mergeCell ref="D7:D8"/>
    <mergeCell ref="E7:E8"/>
    <mergeCell ref="F7:R7"/>
  </mergeCells>
  <pageMargins left="0.25" right="0.25" top="0.75" bottom="0.75" header="0.3" footer="0.3"/>
  <pageSetup paperSize="5" scale="50" fitToHeight="0" orientation="landscape" r:id="rId1"/>
  <rowBreaks count="1" manualBreakCount="1">
    <brk id="47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 Y EGRESOS NOV. 2025</vt:lpstr>
      <vt:lpstr>Presup. Aprobado-Ejec OAI (2)</vt:lpstr>
      <vt:lpstr>'INGRESOS Y EGRESOS NOV. 2025'!Área_de_impresión</vt:lpstr>
      <vt:lpstr>'Presup. Aprobado-Ejec OAI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VALLEJO GUZMAN</dc:creator>
  <cp:lastModifiedBy>MANUEL ANTONIO GUZMAN CUEVAS</cp:lastModifiedBy>
  <cp:lastPrinted>2025-12-19T15:10:08Z</cp:lastPrinted>
  <dcterms:created xsi:type="dcterms:W3CDTF">2023-05-08T22:14:21Z</dcterms:created>
  <dcterms:modified xsi:type="dcterms:W3CDTF">2025-12-19T15:12:29Z</dcterms:modified>
</cp:coreProperties>
</file>