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Contabiidad\Informes Financieros\Ingresos y Egresos\Diciembre\"/>
    </mc:Choice>
  </mc:AlternateContent>
  <xr:revisionPtr revIDLastSave="0" documentId="13_ncr:1_{B189343F-E429-4E39-9781-33A106A094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S Y EGRESOS DIC. 2025" sheetId="1" r:id="rId1"/>
    <sheet name="Presup. Aprobado" sheetId="3" r:id="rId2"/>
  </sheets>
  <definedNames>
    <definedName name="_xlnm._FilterDatabase" localSheetId="0" hidden="1">'INGRESOS Y EGRESOS DIC. 2025'!$B$149:$E$372</definedName>
    <definedName name="_xlnm.Print_Area" localSheetId="0">'INGRESOS Y EGRESOS DIC. 2025'!$A$1:$I$492</definedName>
    <definedName name="_xlnm.Print_Area" localSheetId="1">'Presup. Aprobado'!$A$1:$S$85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E10" i="3"/>
  <c r="F10" i="3"/>
  <c r="G10" i="3"/>
  <c r="H10" i="3"/>
  <c r="I10" i="3"/>
  <c r="J10" i="3"/>
  <c r="K10" i="3"/>
  <c r="L10" i="3"/>
  <c r="N10" i="3"/>
  <c r="N80" i="3" s="1"/>
  <c r="O10" i="3"/>
  <c r="Q10" i="3"/>
  <c r="M11" i="3"/>
  <c r="R11" i="3" s="1"/>
  <c r="O11" i="3"/>
  <c r="P11" i="3"/>
  <c r="P10" i="3" s="1"/>
  <c r="Q11" i="3"/>
  <c r="R12" i="3"/>
  <c r="R13" i="3"/>
  <c r="R14" i="3"/>
  <c r="M15" i="3"/>
  <c r="P15" i="3"/>
  <c r="R15" i="3"/>
  <c r="D16" i="3"/>
  <c r="D80" i="3" s="1"/>
  <c r="E16" i="3"/>
  <c r="F16" i="3"/>
  <c r="R16" i="3" s="1"/>
  <c r="G16" i="3"/>
  <c r="G80" i="3" s="1"/>
  <c r="H16" i="3"/>
  <c r="I16" i="3"/>
  <c r="J16" i="3"/>
  <c r="K16" i="3"/>
  <c r="L16" i="3"/>
  <c r="M16" i="3"/>
  <c r="N16" i="3"/>
  <c r="O16" i="3"/>
  <c r="P16" i="3"/>
  <c r="Q16" i="3"/>
  <c r="R17" i="3"/>
  <c r="R18" i="3"/>
  <c r="R19" i="3"/>
  <c r="R20" i="3"/>
  <c r="R21" i="3"/>
  <c r="R22" i="3"/>
  <c r="R23" i="3"/>
  <c r="F24" i="3"/>
  <c r="R24" i="3"/>
  <c r="R25" i="3"/>
  <c r="D26" i="3"/>
  <c r="E26" i="3"/>
  <c r="F26" i="3"/>
  <c r="F80" i="3" s="1"/>
  <c r="G26" i="3"/>
  <c r="H26" i="3"/>
  <c r="I26" i="3"/>
  <c r="J26" i="3"/>
  <c r="K26" i="3"/>
  <c r="L26" i="3"/>
  <c r="M26" i="3"/>
  <c r="N26" i="3"/>
  <c r="O26" i="3"/>
  <c r="P26" i="3"/>
  <c r="Q26" i="3"/>
  <c r="R27" i="3"/>
  <c r="R28" i="3"/>
  <c r="R29" i="3"/>
  <c r="R30" i="3"/>
  <c r="R31" i="3"/>
  <c r="R32" i="3"/>
  <c r="R33" i="3"/>
  <c r="R34" i="3"/>
  <c r="R35" i="3"/>
  <c r="D36" i="3"/>
  <c r="E36" i="3"/>
  <c r="F36" i="3"/>
  <c r="G36" i="3"/>
  <c r="H36" i="3"/>
  <c r="N36" i="3"/>
  <c r="O36" i="3"/>
  <c r="R37" i="3"/>
  <c r="R38" i="3"/>
  <c r="R39" i="3"/>
  <c r="R43" i="3"/>
  <c r="R44" i="3"/>
  <c r="D45" i="3"/>
  <c r="E45" i="3"/>
  <c r="F45" i="3"/>
  <c r="G45" i="3"/>
  <c r="H45" i="3"/>
  <c r="I45" i="3"/>
  <c r="I36" i="3" s="1"/>
  <c r="J45" i="3"/>
  <c r="J36" i="3" s="1"/>
  <c r="K45" i="3"/>
  <c r="K36" i="3" s="1"/>
  <c r="L45" i="3"/>
  <c r="L36" i="3" s="1"/>
  <c r="L80" i="3" s="1"/>
  <c r="M45" i="3"/>
  <c r="M36" i="3" s="1"/>
  <c r="N45" i="3"/>
  <c r="O45" i="3"/>
  <c r="P45" i="3"/>
  <c r="P36" i="3" s="1"/>
  <c r="Q45" i="3"/>
  <c r="Q36" i="3" s="1"/>
  <c r="Q80" i="3" s="1"/>
  <c r="R46" i="3"/>
  <c r="R47" i="3"/>
  <c r="R48" i="3"/>
  <c r="R51" i="3"/>
  <c r="D52" i="3"/>
  <c r="E52" i="3"/>
  <c r="F52" i="3"/>
  <c r="G52" i="3"/>
  <c r="R52" i="3" s="1"/>
  <c r="H52" i="3"/>
  <c r="H80" i="3" s="1"/>
  <c r="I52" i="3"/>
  <c r="J52" i="3"/>
  <c r="K52" i="3"/>
  <c r="L52" i="3"/>
  <c r="M52" i="3"/>
  <c r="N52" i="3"/>
  <c r="O52" i="3"/>
  <c r="P52" i="3"/>
  <c r="Q52" i="3"/>
  <c r="R53" i="3"/>
  <c r="R54" i="3"/>
  <c r="R55" i="3"/>
  <c r="R56" i="3"/>
  <c r="R57" i="3"/>
  <c r="R58" i="3"/>
  <c r="R59" i="3"/>
  <c r="R60" i="3"/>
  <c r="R61" i="3"/>
  <c r="D62" i="3"/>
  <c r="E62" i="3"/>
  <c r="F62" i="3"/>
  <c r="G62" i="3"/>
  <c r="R62" i="3" s="1"/>
  <c r="H62" i="3"/>
  <c r="I62" i="3"/>
  <c r="J62" i="3"/>
  <c r="K62" i="3"/>
  <c r="L62" i="3"/>
  <c r="M62" i="3"/>
  <c r="N62" i="3"/>
  <c r="O62" i="3"/>
  <c r="O80" i="3" s="1"/>
  <c r="P62" i="3"/>
  <c r="Q62" i="3"/>
  <c r="R63" i="3"/>
  <c r="R64" i="3"/>
  <c r="R65" i="3"/>
  <c r="R66" i="3"/>
  <c r="R67" i="3"/>
  <c r="R68" i="3"/>
  <c r="R69" i="3"/>
  <c r="R70" i="3"/>
  <c r="R72" i="3"/>
  <c r="R73" i="3"/>
  <c r="R74" i="3"/>
  <c r="D75" i="3"/>
  <c r="E75" i="3"/>
  <c r="E80" i="3" s="1"/>
  <c r="F75" i="3"/>
  <c r="R75" i="3" s="1"/>
  <c r="G75" i="3"/>
  <c r="H75" i="3"/>
  <c r="I75" i="3"/>
  <c r="J75" i="3"/>
  <c r="F76" i="3"/>
  <c r="R76" i="3"/>
  <c r="D78" i="3"/>
  <c r="E78" i="3"/>
  <c r="R36" i="3" l="1"/>
  <c r="P80" i="3"/>
  <c r="J80" i="3"/>
  <c r="I80" i="3"/>
  <c r="K80" i="3"/>
  <c r="R26" i="3"/>
  <c r="R45" i="3"/>
  <c r="M10" i="3"/>
  <c r="M80" i="3" s="1"/>
  <c r="D100" i="1"/>
  <c r="F99" i="1"/>
  <c r="F98" i="1"/>
  <c r="F97" i="1"/>
  <c r="F100" i="1" s="1"/>
  <c r="F108" i="1"/>
  <c r="F107" i="1"/>
  <c r="F106" i="1"/>
  <c r="F105" i="1"/>
  <c r="F104" i="1"/>
  <c r="E79" i="1"/>
  <c r="E57" i="1"/>
  <c r="F397" i="1"/>
  <c r="E383" i="1"/>
  <c r="R10" i="3" l="1"/>
  <c r="R80" i="3" s="1"/>
  <c r="F132" i="1"/>
  <c r="D132" i="1"/>
  <c r="D127" i="1"/>
  <c r="F127" i="1"/>
  <c r="D109" i="1"/>
  <c r="E422" i="1"/>
  <c r="F109" i="1" l="1"/>
  <c r="D116" i="1" l="1"/>
  <c r="F116" i="1"/>
  <c r="E372" i="1" l="1"/>
  <c r="E70" i="1" l="1"/>
  <c r="E85" i="1" l="1"/>
  <c r="E414" i="1"/>
  <c r="E406" i="1" l="1"/>
  <c r="E89" i="1" l="1"/>
  <c r="D122" i="1"/>
  <c r="C144" i="1" s="1"/>
  <c r="F122" i="1" l="1"/>
  <c r="E139" i="1" l="1"/>
  <c r="D139" i="1"/>
  <c r="D144" i="1" l="1"/>
  <c r="F425" i="1" s="1"/>
</calcChain>
</file>

<file path=xl/sharedStrings.xml><?xml version="1.0" encoding="utf-8"?>
<sst xmlns="http://schemas.openxmlformats.org/spreadsheetml/2006/main" count="844" uniqueCount="485">
  <si>
    <t>REFERENCIA</t>
  </si>
  <si>
    <t>VALOR RD$</t>
  </si>
  <si>
    <t>TOTAL RD$</t>
  </si>
  <si>
    <t>DEP. EN RD$</t>
  </si>
  <si>
    <t>TOTAL GENERAL</t>
  </si>
  <si>
    <t>VALOR US$</t>
  </si>
  <si>
    <t>FECHA</t>
  </si>
  <si>
    <t>PUERTO</t>
  </si>
  <si>
    <t>US/RD$</t>
  </si>
  <si>
    <t>CONCEPTO</t>
  </si>
  <si>
    <t>DEPOSITOS BANCARIOS</t>
  </si>
  <si>
    <t>RELACION TRANSFERENCIAS RECIBIDAS ACH</t>
  </si>
  <si>
    <t>CUENTA DOLAR No. 010-238720-6</t>
  </si>
  <si>
    <t>SUB TOTAL</t>
  </si>
  <si>
    <t>CUENTA OPERACIONES No. 010-500107-4</t>
  </si>
  <si>
    <t>OFIC.CENT.</t>
  </si>
  <si>
    <t xml:space="preserve">TOTAL GENERAL OPERACIONES </t>
  </si>
  <si>
    <t>SUB-TOTAL</t>
  </si>
  <si>
    <t xml:space="preserve">TOTAL </t>
  </si>
  <si>
    <t>PUERTO LUPERON</t>
  </si>
  <si>
    <t>PUERTO LA ROMANA</t>
  </si>
  <si>
    <t>FECHA INGRESO</t>
  </si>
  <si>
    <t>DESCRIPCION</t>
  </si>
  <si>
    <t>VALOR</t>
  </si>
  <si>
    <t xml:space="preserve">TASA </t>
  </si>
  <si>
    <t>SANTA BARBARA</t>
  </si>
  <si>
    <t>BARAHONA</t>
  </si>
  <si>
    <t>CUENTA DÓLAR</t>
  </si>
  <si>
    <t>PUERTO PLATA</t>
  </si>
  <si>
    <t>Cta # 010-500126-0</t>
  </si>
  <si>
    <t>TOTAL</t>
  </si>
  <si>
    <t>CUENTA OPERACIONES</t>
  </si>
  <si>
    <t xml:space="preserve"> DEPOSITOS EN TRANSITO</t>
  </si>
  <si>
    <t>CUENTA NOMINA</t>
  </si>
  <si>
    <t>CHEQUES REINTEGRADOS</t>
  </si>
  <si>
    <t>No.CHEQUE</t>
  </si>
  <si>
    <t>BENEFICIARIO</t>
  </si>
  <si>
    <t>CONCILIACION DE CUENTA NOMINA</t>
  </si>
  <si>
    <t>DEPOSITOS EN TRANSITOS</t>
  </si>
  <si>
    <t xml:space="preserve"> TOTAL </t>
  </si>
  <si>
    <t>SUBTOTAL</t>
  </si>
  <si>
    <t>REGITRO CONTABLE</t>
  </si>
  <si>
    <t xml:space="preserve">CUENTA </t>
  </si>
  <si>
    <t xml:space="preserve">DESCRIPCION </t>
  </si>
  <si>
    <t>DEBITO</t>
  </si>
  <si>
    <t>CREDITO</t>
  </si>
  <si>
    <t>DEP. EN USD</t>
  </si>
  <si>
    <t>CUENTA NOMINA BANRESERVAS No. 010-500126-0</t>
  </si>
  <si>
    <t>1.1.01.02.01.02.01</t>
  </si>
  <si>
    <t>Cta Banreservas # 010-500107-4</t>
  </si>
  <si>
    <t>SAN PEDRO</t>
  </si>
  <si>
    <t>MANZANILLO</t>
  </si>
  <si>
    <t>ACH</t>
  </si>
  <si>
    <t>BOCA CHICA</t>
  </si>
  <si>
    <t>LA CANA</t>
  </si>
  <si>
    <t>AZUA</t>
  </si>
  <si>
    <t>DEPOSITO EN TRANSITO</t>
  </si>
  <si>
    <t>SUBSIDIO MATERNIDAD</t>
  </si>
  <si>
    <t>AGOSTO DEL 2024</t>
  </si>
  <si>
    <t>CONCEPTOS</t>
  </si>
  <si>
    <t>VALOR RD $</t>
  </si>
  <si>
    <t>SUBSIDIO ENFERMEDAD</t>
  </si>
  <si>
    <t>Julio 2025</t>
  </si>
  <si>
    <t>LA ROMANA</t>
  </si>
  <si>
    <t>PRESTACIONES LABORALES</t>
  </si>
  <si>
    <t xml:space="preserve">CUENTA SUPERVISION DE OBRAS </t>
  </si>
  <si>
    <t>Cta. No. 010-237347-7</t>
  </si>
  <si>
    <t>4.3.06.01.99.01</t>
  </si>
  <si>
    <t>PRIMA POSITIVA</t>
  </si>
  <si>
    <t>CUENTA COLECTORA</t>
  </si>
  <si>
    <t>Cta. No. 9604191585</t>
  </si>
  <si>
    <t>HAINA ORIENTAL</t>
  </si>
  <si>
    <t xml:space="preserve"> AL 31 de octubre del 2025</t>
  </si>
  <si>
    <t>010316-1</t>
  </si>
  <si>
    <t>CALDERA BANI</t>
  </si>
  <si>
    <t>712026-6</t>
  </si>
  <si>
    <t>696592912-6</t>
  </si>
  <si>
    <t>82010059-1</t>
  </si>
  <si>
    <t xml:space="preserve">OFICINA CENTRAL </t>
  </si>
  <si>
    <t>310040528-5</t>
  </si>
  <si>
    <t>360963-10</t>
  </si>
  <si>
    <t>699804608-6</t>
  </si>
  <si>
    <t>030396-1</t>
  </si>
  <si>
    <t>030399-1</t>
  </si>
  <si>
    <t>030405-1</t>
  </si>
  <si>
    <t>2518707-8</t>
  </si>
  <si>
    <t>92650531-10</t>
  </si>
  <si>
    <t>510070890-20</t>
  </si>
  <si>
    <t>8092482-6</t>
  </si>
  <si>
    <t>010017-1</t>
  </si>
  <si>
    <t>696800631-6</t>
  </si>
  <si>
    <t>30070080-8</t>
  </si>
  <si>
    <t>265029-5</t>
  </si>
  <si>
    <t>310040279-5</t>
  </si>
  <si>
    <t>010292-1</t>
  </si>
  <si>
    <t>010295-1</t>
  </si>
  <si>
    <t>60010422-10</t>
  </si>
  <si>
    <t>60010425-10</t>
  </si>
  <si>
    <t>60010428-10</t>
  </si>
  <si>
    <t>400080360-9</t>
  </si>
  <si>
    <t>400080363-9</t>
  </si>
  <si>
    <t>400080366-9</t>
  </si>
  <si>
    <t>020286-8</t>
  </si>
  <si>
    <t>020289-8</t>
  </si>
  <si>
    <t>669848276-6</t>
  </si>
  <si>
    <t>020022-1</t>
  </si>
  <si>
    <t>696802794-6</t>
  </si>
  <si>
    <t>23158725-6</t>
  </si>
  <si>
    <t>10500073-6</t>
  </si>
  <si>
    <t>0331-5</t>
  </si>
  <si>
    <t>010227-1</t>
  </si>
  <si>
    <t>010230-1</t>
  </si>
  <si>
    <t>010414-10</t>
  </si>
  <si>
    <t>30030255-8</t>
  </si>
  <si>
    <t>936419-21</t>
  </si>
  <si>
    <t>8951275-21</t>
  </si>
  <si>
    <t>700472410-6</t>
  </si>
  <si>
    <t>020071-5</t>
  </si>
  <si>
    <t>030205-1</t>
  </si>
  <si>
    <t>030208-1</t>
  </si>
  <si>
    <t>696802989-6</t>
  </si>
  <si>
    <t>120090-5</t>
  </si>
  <si>
    <t>738089-17</t>
  </si>
  <si>
    <t xml:space="preserve">LUPERON </t>
  </si>
  <si>
    <t>030050-20</t>
  </si>
  <si>
    <t>030053-20</t>
  </si>
  <si>
    <t>070251-8</t>
  </si>
  <si>
    <t>030303-21</t>
  </si>
  <si>
    <t>030306-21</t>
  </si>
  <si>
    <t>030309-21</t>
  </si>
  <si>
    <t>030310-21</t>
  </si>
  <si>
    <t>010199-1</t>
  </si>
  <si>
    <t>010202-1</t>
  </si>
  <si>
    <t>002200-6</t>
  </si>
  <si>
    <t>040379-8</t>
  </si>
  <si>
    <t>040383-26</t>
  </si>
  <si>
    <t>700473598-6</t>
  </si>
  <si>
    <t>23158726-6</t>
  </si>
  <si>
    <t>700473631-6</t>
  </si>
  <si>
    <t>010259-1</t>
  </si>
  <si>
    <t>010263-1</t>
  </si>
  <si>
    <t>040390-17</t>
  </si>
  <si>
    <t>010359-21</t>
  </si>
  <si>
    <t>010362-5</t>
  </si>
  <si>
    <t>030521-1</t>
  </si>
  <si>
    <t>030524-1</t>
  </si>
  <si>
    <t>030527-1</t>
  </si>
  <si>
    <t>030747-10</t>
  </si>
  <si>
    <t>030744-10</t>
  </si>
  <si>
    <t>030750-10</t>
  </si>
  <si>
    <t>050076-10</t>
  </si>
  <si>
    <t>050078-10</t>
  </si>
  <si>
    <t>700456008-6</t>
  </si>
  <si>
    <t>080044-10</t>
  </si>
  <si>
    <t>060157-5</t>
  </si>
  <si>
    <t>060117-8</t>
  </si>
  <si>
    <t>060120-26</t>
  </si>
  <si>
    <t>090142-9</t>
  </si>
  <si>
    <t>010269-1</t>
  </si>
  <si>
    <t>010273-1</t>
  </si>
  <si>
    <t>040234-8</t>
  </si>
  <si>
    <t>010599-10</t>
  </si>
  <si>
    <t>23158727-6</t>
  </si>
  <si>
    <t>700459131-6</t>
  </si>
  <si>
    <t>071185-17</t>
  </si>
  <si>
    <t>060103-5</t>
  </si>
  <si>
    <t>160206-9</t>
  </si>
  <si>
    <t>080248-21</t>
  </si>
  <si>
    <t>080251-21</t>
  </si>
  <si>
    <t>599570-10</t>
  </si>
  <si>
    <t>020188-1</t>
  </si>
  <si>
    <t>020191-1</t>
  </si>
  <si>
    <t>939301-10</t>
  </si>
  <si>
    <t>020356-8</t>
  </si>
  <si>
    <t>919272-6</t>
  </si>
  <si>
    <t>700473008-6</t>
  </si>
  <si>
    <t>010204-10</t>
  </si>
  <si>
    <t>010207-10</t>
  </si>
  <si>
    <t>010324-1</t>
  </si>
  <si>
    <t>010327-1</t>
  </si>
  <si>
    <t>020248-8</t>
  </si>
  <si>
    <t>700475803-6</t>
  </si>
  <si>
    <t>160145-9</t>
  </si>
  <si>
    <t>160149-9</t>
  </si>
  <si>
    <t>040331-17</t>
  </si>
  <si>
    <t>030020-1</t>
  </si>
  <si>
    <t>030023-1</t>
  </si>
  <si>
    <t>23158728-6</t>
  </si>
  <si>
    <t>700472876-6</t>
  </si>
  <si>
    <t>010734-10</t>
  </si>
  <si>
    <t>040830-9</t>
  </si>
  <si>
    <t>030220-1</t>
  </si>
  <si>
    <t>030223-1</t>
  </si>
  <si>
    <t>030226-1</t>
  </si>
  <si>
    <t>010010-1</t>
  </si>
  <si>
    <t>700457759-6</t>
  </si>
  <si>
    <t>050068-21</t>
  </si>
  <si>
    <t>030203-5</t>
  </si>
  <si>
    <t>090253-12</t>
  </si>
  <si>
    <t>030290-1</t>
  </si>
  <si>
    <t>030293-1</t>
  </si>
  <si>
    <t>020706-10</t>
  </si>
  <si>
    <t>020709-10</t>
  </si>
  <si>
    <t>040449-26</t>
  </si>
  <si>
    <t>040452-8</t>
  </si>
  <si>
    <t>23158730-6</t>
  </si>
  <si>
    <t>700500132-6</t>
  </si>
  <si>
    <t>040317-5</t>
  </si>
  <si>
    <t>040312-17</t>
  </si>
  <si>
    <t>468449-10</t>
  </si>
  <si>
    <t>070398-9</t>
  </si>
  <si>
    <t>030194-1</t>
  </si>
  <si>
    <t>030197-1</t>
  </si>
  <si>
    <t>030490-8</t>
  </si>
  <si>
    <t>700500258-6</t>
  </si>
  <si>
    <t>040117-5</t>
  </si>
  <si>
    <t>030178-1</t>
  </si>
  <si>
    <t>030181-1</t>
  </si>
  <si>
    <t>070289-8</t>
  </si>
  <si>
    <t>070292-8</t>
  </si>
  <si>
    <t>700456888-6</t>
  </si>
  <si>
    <t>0301490-5</t>
  </si>
  <si>
    <t>020231-9</t>
  </si>
  <si>
    <t>020235-9</t>
  </si>
  <si>
    <t>010257-10</t>
  </si>
  <si>
    <t>010260-10</t>
  </si>
  <si>
    <t>010265-10</t>
  </si>
  <si>
    <t>010268-10</t>
  </si>
  <si>
    <t>030117-1</t>
  </si>
  <si>
    <t>030120-1</t>
  </si>
  <si>
    <t>020421-21</t>
  </si>
  <si>
    <t>020424-21</t>
  </si>
  <si>
    <t>020429-21</t>
  </si>
  <si>
    <t>020432-21</t>
  </si>
  <si>
    <t>747076-21</t>
  </si>
  <si>
    <t>700500543-6</t>
  </si>
  <si>
    <t>010015-1</t>
  </si>
  <si>
    <t>010018-1</t>
  </si>
  <si>
    <t>696743060-6</t>
  </si>
  <si>
    <t>789585-6</t>
  </si>
  <si>
    <t>060257-5</t>
  </si>
  <si>
    <t>060888-9</t>
  </si>
  <si>
    <t>060891-9</t>
  </si>
  <si>
    <t>060894-9</t>
  </si>
  <si>
    <t>060897-9</t>
  </si>
  <si>
    <t>010319-1</t>
  </si>
  <si>
    <t>010323-1</t>
  </si>
  <si>
    <t>952218-6</t>
  </si>
  <si>
    <t>699807914-6</t>
  </si>
  <si>
    <t>010433-1</t>
  </si>
  <si>
    <t>704027-6</t>
  </si>
  <si>
    <t>736259-6</t>
  </si>
  <si>
    <t>040501-8</t>
  </si>
  <si>
    <t>696743676-6</t>
  </si>
  <si>
    <t>040219-17</t>
  </si>
  <si>
    <t>010105-5</t>
  </si>
  <si>
    <t>669898440-6</t>
  </si>
  <si>
    <t>010482-1</t>
  </si>
  <si>
    <t>010485-1</t>
  </si>
  <si>
    <t>23158729-6</t>
  </si>
  <si>
    <t>010044-1</t>
  </si>
  <si>
    <t>010047-1</t>
  </si>
  <si>
    <t>696742577-6</t>
  </si>
  <si>
    <t>010103-5</t>
  </si>
  <si>
    <t>110088-1</t>
  </si>
  <si>
    <t>030221-9</t>
  </si>
  <si>
    <t>020327-9</t>
  </si>
  <si>
    <t>719050-13</t>
  </si>
  <si>
    <t>010342-10</t>
  </si>
  <si>
    <t>010345-10</t>
  </si>
  <si>
    <t>010251-1</t>
  </si>
  <si>
    <t>010254-1</t>
  </si>
  <si>
    <t>459351-21</t>
  </si>
  <si>
    <t>050418-8</t>
  </si>
  <si>
    <t>050421-8</t>
  </si>
  <si>
    <t>696740191-6</t>
  </si>
  <si>
    <t>060152-5</t>
  </si>
  <si>
    <t>010235-1</t>
  </si>
  <si>
    <t>010239-1</t>
  </si>
  <si>
    <t>462149-6</t>
  </si>
  <si>
    <t>020222-26</t>
  </si>
  <si>
    <t>020225-8</t>
  </si>
  <si>
    <t>696742363-6</t>
  </si>
  <si>
    <t>040065-5</t>
  </si>
  <si>
    <t>020311-21</t>
  </si>
  <si>
    <t>020314-21</t>
  </si>
  <si>
    <t>897535-10</t>
  </si>
  <si>
    <t>010193-1</t>
  </si>
  <si>
    <t>010196-1</t>
  </si>
  <si>
    <t>070404-9</t>
  </si>
  <si>
    <t>060271-12</t>
  </si>
  <si>
    <t>010527-10</t>
  </si>
  <si>
    <t>030334-8</t>
  </si>
  <si>
    <t>251201000700070066</t>
  </si>
  <si>
    <t>251201000700060117</t>
  </si>
  <si>
    <t>AL 30 de noviembre del 2025</t>
  </si>
  <si>
    <t>ROSAURY ALCANTARA ROSARIO</t>
  </si>
  <si>
    <t>GERONIMO MINAYA GARCIA</t>
  </si>
  <si>
    <t>NARCISA SENA MENDEZ</t>
  </si>
  <si>
    <t>ASISTENCIA ECONOMICA</t>
  </si>
  <si>
    <t>TRANSFERENCIA AUTOMATICA RECIBIDA</t>
  </si>
  <si>
    <t>030209-13</t>
  </si>
  <si>
    <t>080035-3</t>
  </si>
  <si>
    <t>H. OCCIDENTAL</t>
  </si>
  <si>
    <t>080038-3</t>
  </si>
  <si>
    <t>010865-3</t>
  </si>
  <si>
    <t>030217-3</t>
  </si>
  <si>
    <t>030166-3</t>
  </si>
  <si>
    <t>030169-3</t>
  </si>
  <si>
    <t>21915217-13</t>
  </si>
  <si>
    <t>537265-13</t>
  </si>
  <si>
    <t>020396-3</t>
  </si>
  <si>
    <t>050290-3</t>
  </si>
  <si>
    <t>030242-3</t>
  </si>
  <si>
    <t>030245-3</t>
  </si>
  <si>
    <t>20030174-3</t>
  </si>
  <si>
    <t>10618876-10</t>
  </si>
  <si>
    <t>20020195-3</t>
  </si>
  <si>
    <t>506391-13</t>
  </si>
  <si>
    <t>20030053-3</t>
  </si>
  <si>
    <t>80030076-3</t>
  </si>
  <si>
    <t>20020496-3</t>
  </si>
  <si>
    <t>20020499-3</t>
  </si>
  <si>
    <t>20030181-3</t>
  </si>
  <si>
    <t>20020151-3</t>
  </si>
  <si>
    <t>20010197-3</t>
  </si>
  <si>
    <t>613465-13</t>
  </si>
  <si>
    <t>975885-13</t>
  </si>
  <si>
    <t>020277-3</t>
  </si>
  <si>
    <t>81004077-3</t>
  </si>
  <si>
    <t>810040773-3</t>
  </si>
  <si>
    <t>610309-13</t>
  </si>
  <si>
    <t>626302-13</t>
  </si>
  <si>
    <t>4020139-13</t>
  </si>
  <si>
    <t>40020147-13</t>
  </si>
  <si>
    <t>40020150-13</t>
  </si>
  <si>
    <t>010319-3</t>
  </si>
  <si>
    <t>030213-3</t>
  </si>
  <si>
    <t>20040522-3</t>
  </si>
  <si>
    <t>20040525-3</t>
  </si>
  <si>
    <t>20010334-3</t>
  </si>
  <si>
    <t>5740010273-13</t>
  </si>
  <si>
    <t>74010276-13</t>
  </si>
  <si>
    <t>70040254-17</t>
  </si>
  <si>
    <t>70030266-17</t>
  </si>
  <si>
    <t>70040197-17</t>
  </si>
  <si>
    <t>70030217-17</t>
  </si>
  <si>
    <t>70040191-17</t>
  </si>
  <si>
    <t>300040515-12</t>
  </si>
  <si>
    <t>300040518-12</t>
  </si>
  <si>
    <t>300020983-12</t>
  </si>
  <si>
    <t>1082198-1</t>
  </si>
  <si>
    <t>1598206-1</t>
  </si>
  <si>
    <t xml:space="preserve">Numero </t>
  </si>
  <si>
    <t>Fecha</t>
  </si>
  <si>
    <t>Beneficiario</t>
  </si>
  <si>
    <t>Concepto</t>
  </si>
  <si>
    <t xml:space="preserve">Cuenta </t>
  </si>
  <si>
    <t>Monto</t>
  </si>
  <si>
    <t>12/17/2025</t>
  </si>
  <si>
    <t>MAYRA CAIRO LEBRON</t>
  </si>
  <si>
    <t xml:space="preserve">FIOR D`ALIZA PEREZ CANDELARIO </t>
  </si>
  <si>
    <t>CAROLAY CARABALLO AMPARO</t>
  </si>
  <si>
    <t>SMAILYN MARIELA SANCHEZ BELEN</t>
  </si>
  <si>
    <t>NARCISA MENDEZ SENA</t>
  </si>
  <si>
    <t>ROSA ELENA NIVAR GERMAN</t>
  </si>
  <si>
    <t>YAMILKA ALTAGRACIA PEREZ GERMAN</t>
  </si>
  <si>
    <t>JOHANNA LISSETTE GERMAN</t>
  </si>
  <si>
    <t>PASCUAL ANTONIO RAMIREZ MONTILLA</t>
  </si>
  <si>
    <t>YONARY GERONIMO</t>
  </si>
  <si>
    <t>FRANCISCO ALBERTO GERMAN</t>
  </si>
  <si>
    <t>LUIS MANUEL GABRIEL PAGAN MORENO</t>
  </si>
  <si>
    <t>REPOSICION DE CAJA CHICA</t>
  </si>
  <si>
    <t>PAGO INCENTIVO</t>
  </si>
  <si>
    <t>NOMINA</t>
  </si>
  <si>
    <t>128 122,83</t>
  </si>
  <si>
    <t>26 126,28</t>
  </si>
  <si>
    <t>162 074,10</t>
  </si>
  <si>
    <t>14 907,00</t>
  </si>
  <si>
    <t>146 245,99</t>
  </si>
  <si>
    <t>22 296,07</t>
  </si>
  <si>
    <t>22 296,08</t>
  </si>
  <si>
    <t>190 000,00</t>
  </si>
  <si>
    <t>122 638,79</t>
  </si>
  <si>
    <t>30 000,00</t>
  </si>
  <si>
    <t>337 040,39</t>
  </si>
  <si>
    <t>Total de Cheques:        12</t>
  </si>
  <si>
    <t>1224 043,60</t>
  </si>
  <si>
    <t>Fuente: Sistema de Gestión Financiera (SIGEF)</t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</si>
  <si>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</si>
  <si>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</si>
  <si>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</si>
  <si>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</si>
  <si>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</si>
  <si>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</si>
  <si>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</si>
  <si>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</si>
  <si>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</si>
  <si>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</si>
  <si>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</si>
  <si>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</si>
  <si>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</si>
  <si>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</si>
  <si>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</si>
  <si>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</si>
  <si>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</si>
  <si>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</si>
  <si>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</si>
  <si>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</si>
  <si>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</si>
  <si>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</si>
  <si>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</si>
  <si>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</si>
  <si>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</si>
  <si>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</si>
  <si>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</si>
  <si>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</si>
  <si>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</si>
  <si>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</si>
  <si>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</si>
  <si>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</si>
  <si>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</si>
  <si>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</si>
  <si>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</si>
  <si>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</si>
  <si>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</si>
  <si>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</si>
  <si>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</si>
  <si>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</si>
  <si>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</si>
  <si>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</si>
  <si>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</si>
  <si>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</si>
  <si>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</si>
  <si>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</si>
  <si>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</si>
  <si>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</si>
  <si>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</si>
  <si>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</si>
  <si>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</si>
  <si>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</si>
  <si>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</si>
  <si>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</si>
  <si>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</si>
  <si>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</si>
  <si>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</si>
  <si>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</si>
  <si>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</si>
  <si>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</si>
  <si>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</si>
  <si>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</si>
  <si>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</si>
  <si>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</si>
  <si>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</si>
  <si>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</si>
  <si>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</si>
  <si>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</si>
  <si>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</si>
  <si>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</si>
  <si>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</si>
  <si>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</si>
  <si>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</si>
  <si>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</si>
  <si>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</si>
  <si>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</si>
  <si>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</si>
  <si>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</si>
  <si>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</si>
  <si>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</si>
  <si>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</si>
  <si>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</si>
  <si>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</si>
  <si>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</si>
  <si>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</si>
  <si>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</si>
  <si>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</si>
  <si>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</si>
  <si>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</si>
  <si>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</si>
  <si>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</si>
  <si>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</si>
  <si>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</si>
  <si>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Gastos y Aplicaciones Financieras </t>
  </si>
  <si>
    <t xml:space="preserve">AUTORIDAD PORTUARIA DOMINICANA 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</si>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</sst>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dd\/mm\/yyyy"/>
    <numFmt numFmtId="166" formatCode="_(* #,##0_);_(* \(#,##0\);_(* &quot;-&quot;??_);_(@_)"/>
    <numFmt numFmtId="167" formatCode="_(* #,##0.0_);_(* \(#,##0.0\);_(* &quot;-&quot;??_);_(@_)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rgb="FF000000"/>
      <name val="Arial"/>
      <family val="2"/>
    </font>
    <font>
      <sz val="12"/>
      <color rgb="FF363636"/>
      <name val="Segoe UI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 tint="-0.25098422193060094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1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43" fontId="2" fillId="2" borderId="0" xfId="1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43" fontId="6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5" fillId="2" borderId="9" xfId="0" applyFont="1" applyFill="1" applyBorder="1" applyAlignment="1">
      <alignment horizontal="center" wrapText="1"/>
    </xf>
    <xf numFmtId="43" fontId="4" fillId="2" borderId="0" xfId="1" applyFont="1" applyFill="1" applyBorder="1" applyAlignment="1">
      <alignment horizontal="right" vertical="center" wrapText="1"/>
    </xf>
    <xf numFmtId="14" fontId="15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3" fontId="16" fillId="0" borderId="0" xfId="1" applyFont="1" applyFill="1" applyBorder="1" applyAlignment="1">
      <alignment horizontal="center"/>
    </xf>
    <xf numFmtId="43" fontId="17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4" fontId="12" fillId="2" borderId="2" xfId="0" applyNumberFormat="1" applyFont="1" applyFill="1" applyBorder="1" applyAlignment="1">
      <alignment horizontal="center" wrapText="1"/>
    </xf>
    <xf numFmtId="12" fontId="12" fillId="2" borderId="3" xfId="1" applyNumberFormat="1" applyFont="1" applyFill="1" applyBorder="1" applyAlignment="1">
      <alignment horizontal="center"/>
    </xf>
    <xf numFmtId="43" fontId="15" fillId="0" borderId="12" xfId="0" applyNumberFormat="1" applyFont="1" applyBorder="1" applyAlignment="1">
      <alignment horizontal="center"/>
    </xf>
    <xf numFmtId="0" fontId="14" fillId="2" borderId="0" xfId="0" applyFont="1" applyFill="1" applyAlignment="1">
      <alignment horizontal="right"/>
    </xf>
    <xf numFmtId="164" fontId="14" fillId="0" borderId="0" xfId="0" applyNumberFormat="1" applyFont="1" applyAlignment="1">
      <alignment horizontal="center" wrapText="1"/>
    </xf>
    <xf numFmtId="0" fontId="15" fillId="0" borderId="2" xfId="0" applyFont="1" applyBorder="1" applyAlignment="1">
      <alignment horizontal="center"/>
    </xf>
    <xf numFmtId="14" fontId="15" fillId="0" borderId="2" xfId="0" applyNumberFormat="1" applyFont="1" applyBorder="1" applyAlignment="1">
      <alignment horizontal="center"/>
    </xf>
    <xf numFmtId="0" fontId="18" fillId="2" borderId="13" xfId="0" applyFont="1" applyFill="1" applyBorder="1" applyAlignment="1">
      <alignment horizontal="center" wrapText="1"/>
    </xf>
    <xf numFmtId="49" fontId="18" fillId="2" borderId="13" xfId="0" applyNumberFormat="1" applyFont="1" applyFill="1" applyBorder="1" applyAlignment="1">
      <alignment horizontal="center" wrapText="1"/>
    </xf>
    <xf numFmtId="0" fontId="19" fillId="2" borderId="13" xfId="0" applyFont="1" applyFill="1" applyBorder="1" applyAlignment="1">
      <alignment horizontal="center" wrapText="1"/>
    </xf>
    <xf numFmtId="43" fontId="18" fillId="2" borderId="13" xfId="1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43" fontId="20" fillId="0" borderId="0" xfId="1" applyFont="1" applyBorder="1" applyAlignment="1">
      <alignment horizontal="center"/>
    </xf>
    <xf numFmtId="43" fontId="20" fillId="0" borderId="0" xfId="0" applyNumberFormat="1" applyFont="1" applyAlignment="1">
      <alignment horizontal="center"/>
    </xf>
    <xf numFmtId="0" fontId="12" fillId="2" borderId="0" xfId="0" applyFont="1" applyFill="1" applyAlignment="1">
      <alignment horizontal="center"/>
    </xf>
    <xf numFmtId="49" fontId="12" fillId="2" borderId="0" xfId="0" applyNumberFormat="1" applyFont="1" applyFill="1" applyAlignment="1">
      <alignment horizontal="center"/>
    </xf>
    <xf numFmtId="49" fontId="12" fillId="0" borderId="0" xfId="0" applyNumberFormat="1" applyFont="1" applyAlignment="1">
      <alignment horizontal="center"/>
    </xf>
    <xf numFmtId="43" fontId="12" fillId="0" borderId="0" xfId="1" applyFont="1" applyFill="1"/>
    <xf numFmtId="43" fontId="14" fillId="0" borderId="3" xfId="1" applyFont="1" applyFill="1" applyBorder="1"/>
    <xf numFmtId="0" fontId="23" fillId="2" borderId="0" xfId="0" applyFont="1" applyFill="1"/>
    <xf numFmtId="49" fontId="25" fillId="2" borderId="0" xfId="1" applyNumberFormat="1" applyFont="1" applyFill="1" applyBorder="1" applyAlignment="1">
      <alignment horizontal="center" wrapText="1"/>
    </xf>
    <xf numFmtId="43" fontId="25" fillId="2" borderId="3" xfId="0" applyNumberFormat="1" applyFont="1" applyFill="1" applyBorder="1"/>
    <xf numFmtId="0" fontId="25" fillId="2" borderId="0" xfId="0" applyFont="1" applyFill="1" applyAlignment="1">
      <alignment horizontal="right"/>
    </xf>
    <xf numFmtId="43" fontId="25" fillId="2" borderId="0" xfId="0" applyNumberFormat="1" applyFont="1" applyFill="1"/>
    <xf numFmtId="0" fontId="25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49" fontId="13" fillId="2" borderId="0" xfId="0" applyNumberFormat="1" applyFont="1" applyFill="1" applyAlignment="1">
      <alignment horizontal="center"/>
    </xf>
    <xf numFmtId="43" fontId="13" fillId="2" borderId="0" xfId="1" applyFont="1" applyFill="1"/>
    <xf numFmtId="49" fontId="14" fillId="2" borderId="0" xfId="0" applyNumberFormat="1" applyFont="1" applyFill="1" applyAlignment="1">
      <alignment horizontal="center"/>
    </xf>
    <xf numFmtId="49" fontId="14" fillId="2" borderId="3" xfId="0" applyNumberFormat="1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center" wrapText="1"/>
    </xf>
    <xf numFmtId="43" fontId="14" fillId="2" borderId="3" xfId="1" applyFont="1" applyFill="1" applyBorder="1"/>
    <xf numFmtId="0" fontId="3" fillId="2" borderId="0" xfId="0" applyFont="1" applyFill="1"/>
    <xf numFmtId="0" fontId="25" fillId="2" borderId="0" xfId="0" applyFont="1" applyFill="1" applyAlignment="1">
      <alignment horizontal="center"/>
    </xf>
    <xf numFmtId="0" fontId="26" fillId="4" borderId="18" xfId="0" applyFont="1" applyFill="1" applyBorder="1"/>
    <xf numFmtId="43" fontId="27" fillId="4" borderId="19" xfId="0" applyNumberFormat="1" applyFont="1" applyFill="1" applyBorder="1"/>
    <xf numFmtId="43" fontId="15" fillId="0" borderId="3" xfId="3" applyFont="1" applyFill="1" applyBorder="1" applyAlignment="1">
      <alignment horizontal="center"/>
    </xf>
    <xf numFmtId="43" fontId="6" fillId="2" borderId="20" xfId="0" applyNumberFormat="1" applyFont="1" applyFill="1" applyBorder="1" applyAlignment="1">
      <alignment horizontal="center"/>
    </xf>
    <xf numFmtId="43" fontId="2" fillId="2" borderId="20" xfId="1" applyFont="1" applyFill="1" applyBorder="1" applyAlignment="1">
      <alignment horizontal="center"/>
    </xf>
    <xf numFmtId="43" fontId="2" fillId="2" borderId="20" xfId="0" applyNumberFormat="1" applyFont="1" applyFill="1" applyBorder="1"/>
    <xf numFmtId="43" fontId="6" fillId="2" borderId="20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11" fillId="0" borderId="0" xfId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14" fontId="13" fillId="2" borderId="3" xfId="0" applyNumberFormat="1" applyFont="1" applyFill="1" applyBorder="1" applyAlignment="1">
      <alignment horizontal="center" wrapText="1"/>
    </xf>
    <xf numFmtId="43" fontId="13" fillId="0" borderId="3" xfId="3" applyFont="1" applyFill="1" applyBorder="1" applyAlignment="1">
      <alignment horizontal="right"/>
    </xf>
    <xf numFmtId="0" fontId="14" fillId="2" borderId="3" xfId="0" applyFont="1" applyFill="1" applyBorder="1" applyAlignment="1">
      <alignment horizontal="center"/>
    </xf>
    <xf numFmtId="43" fontId="15" fillId="2" borderId="3" xfId="3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43" fontId="5" fillId="0" borderId="9" xfId="1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165" fontId="31" fillId="0" borderId="3" xfId="0" applyNumberFormat="1" applyFont="1" applyBorder="1" applyAlignment="1">
      <alignment horizontal="center"/>
    </xf>
    <xf numFmtId="165" fontId="28" fillId="0" borderId="3" xfId="0" applyNumberFormat="1" applyFont="1" applyBorder="1" applyAlignment="1">
      <alignment horizontal="center"/>
    </xf>
    <xf numFmtId="43" fontId="14" fillId="0" borderId="3" xfId="1" applyFont="1" applyFill="1" applyBorder="1" applyAlignment="1"/>
    <xf numFmtId="43" fontId="14" fillId="2" borderId="3" xfId="2" applyFont="1" applyFill="1" applyBorder="1" applyAlignment="1">
      <alignment horizontal="center"/>
    </xf>
    <xf numFmtId="0" fontId="29" fillId="0" borderId="3" xfId="0" applyFont="1" applyBorder="1" applyAlignment="1">
      <alignment horizontal="center" wrapText="1"/>
    </xf>
    <xf numFmtId="0" fontId="14" fillId="2" borderId="3" xfId="0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3" fontId="14" fillId="0" borderId="3" xfId="1" applyFont="1" applyFill="1" applyBorder="1" applyAlignment="1">
      <alignment horizontal="center" vertical="center" wrapText="1"/>
    </xf>
    <xf numFmtId="12" fontId="29" fillId="2" borderId="3" xfId="1" applyNumberFormat="1" applyFont="1" applyFill="1" applyBorder="1" applyAlignment="1">
      <alignment horizontal="center" wrapText="1"/>
    </xf>
    <xf numFmtId="43" fontId="21" fillId="2" borderId="3" xfId="1" applyFont="1" applyFill="1" applyBorder="1" applyAlignment="1">
      <alignment horizontal="center" wrapText="1"/>
    </xf>
    <xf numFmtId="43" fontId="14" fillId="2" borderId="3" xfId="1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43" fontId="5" fillId="0" borderId="24" xfId="1" applyFont="1" applyBorder="1" applyAlignment="1">
      <alignment horizontal="center" vertical="center"/>
    </xf>
    <xf numFmtId="43" fontId="5" fillId="0" borderId="25" xfId="1" applyFont="1" applyBorder="1" applyAlignment="1">
      <alignment horizontal="center" vertical="center"/>
    </xf>
    <xf numFmtId="0" fontId="32" fillId="0" borderId="0" xfId="0" applyFont="1"/>
    <xf numFmtId="14" fontId="33" fillId="2" borderId="0" xfId="0" applyNumberFormat="1" applyFont="1" applyFill="1" applyAlignment="1">
      <alignment horizontal="right"/>
    </xf>
    <xf numFmtId="43" fontId="4" fillId="2" borderId="0" xfId="1" applyFont="1" applyFill="1" applyBorder="1" applyAlignment="1">
      <alignment horizontal="center" vertical="center" wrapText="1"/>
    </xf>
    <xf numFmtId="43" fontId="34" fillId="2" borderId="0" xfId="0" applyNumberFormat="1" applyFont="1" applyFill="1"/>
    <xf numFmtId="0" fontId="18" fillId="0" borderId="0" xfId="0" applyFont="1" applyAlignment="1">
      <alignment horizontal="center"/>
    </xf>
    <xf numFmtId="43" fontId="12" fillId="0" borderId="0" xfId="1" applyFont="1" applyBorder="1" applyAlignment="1">
      <alignment horizontal="center"/>
    </xf>
    <xf numFmtId="43" fontId="17" fillId="0" borderId="0" xfId="0" applyNumberFormat="1" applyFont="1"/>
    <xf numFmtId="0" fontId="4" fillId="2" borderId="2" xfId="0" applyFont="1" applyFill="1" applyBorder="1" applyAlignment="1">
      <alignment horizontal="right"/>
    </xf>
    <xf numFmtId="43" fontId="4" fillId="2" borderId="2" xfId="1" applyFont="1" applyFill="1" applyBorder="1" applyAlignment="1">
      <alignment horizontal="right"/>
    </xf>
    <xf numFmtId="43" fontId="0" fillId="0" borderId="0" xfId="0" applyNumberFormat="1"/>
    <xf numFmtId="39" fontId="4" fillId="2" borderId="2" xfId="0" applyNumberFormat="1" applyFont="1" applyFill="1" applyBorder="1"/>
    <xf numFmtId="43" fontId="4" fillId="2" borderId="2" xfId="1" applyFont="1" applyFill="1" applyBorder="1"/>
    <xf numFmtId="0" fontId="35" fillId="0" borderId="0" xfId="0" applyFont="1" applyAlignment="1">
      <alignment horizontal="center" vertical="center"/>
    </xf>
    <xf numFmtId="43" fontId="0" fillId="2" borderId="0" xfId="1" applyFont="1" applyFill="1"/>
    <xf numFmtId="43" fontId="0" fillId="2" borderId="0" xfId="0" applyNumberFormat="1" applyFill="1"/>
    <xf numFmtId="0" fontId="30" fillId="0" borderId="3" xfId="0" applyFont="1" applyBorder="1" applyAlignment="1">
      <alignment horizontal="center" wrapText="1"/>
    </xf>
    <xf numFmtId="43" fontId="13" fillId="0" borderId="3" xfId="3" applyFont="1" applyFill="1" applyBorder="1" applyAlignment="1">
      <alignment horizontal="center" wrapText="1"/>
    </xf>
    <xf numFmtId="43" fontId="13" fillId="2" borderId="3" xfId="3" applyFont="1" applyFill="1" applyBorder="1"/>
    <xf numFmtId="0" fontId="36" fillId="4" borderId="16" xfId="0" applyFont="1" applyFill="1" applyBorder="1" applyAlignment="1">
      <alignment horizontal="right"/>
    </xf>
    <xf numFmtId="43" fontId="37" fillId="4" borderId="17" xfId="0" applyNumberFormat="1" applyFont="1" applyFill="1" applyBorder="1"/>
    <xf numFmtId="0" fontId="11" fillId="3" borderId="9" xfId="0" applyFont="1" applyFill="1" applyBorder="1" applyAlignment="1">
      <alignment vertical="center"/>
    </xf>
    <xf numFmtId="43" fontId="11" fillId="3" borderId="9" xfId="1" applyFont="1" applyFill="1" applyBorder="1" applyAlignment="1">
      <alignment vertical="center"/>
    </xf>
    <xf numFmtId="12" fontId="13" fillId="2" borderId="3" xfId="1" applyNumberFormat="1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 wrapText="1"/>
    </xf>
    <xf numFmtId="14" fontId="4" fillId="2" borderId="0" xfId="0" applyNumberFormat="1" applyFont="1" applyFill="1" applyAlignment="1">
      <alignment horizontal="right"/>
    </xf>
    <xf numFmtId="14" fontId="12" fillId="2" borderId="3" xfId="0" applyNumberFormat="1" applyFont="1" applyFill="1" applyBorder="1" applyAlignment="1">
      <alignment horizontal="center" wrapText="1"/>
    </xf>
    <xf numFmtId="12" fontId="38" fillId="2" borderId="2" xfId="3" applyNumberFormat="1" applyFont="1" applyFill="1" applyBorder="1" applyAlignment="1">
      <alignment horizontal="center" wrapText="1"/>
    </xf>
    <xf numFmtId="43" fontId="12" fillId="2" borderId="3" xfId="3" applyFont="1" applyFill="1" applyBorder="1" applyAlignment="1">
      <alignment horizontal="center" wrapText="1"/>
    </xf>
    <xf numFmtId="14" fontId="12" fillId="2" borderId="3" xfId="0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3" fontId="12" fillId="0" borderId="3" xfId="3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center"/>
    </xf>
    <xf numFmtId="43" fontId="18" fillId="0" borderId="29" xfId="1" applyFont="1" applyBorder="1" applyAlignment="1">
      <alignment horizontal="center"/>
    </xf>
    <xf numFmtId="43" fontId="18" fillId="0" borderId="30" xfId="0" applyNumberFormat="1" applyFont="1" applyBorder="1" applyAlignment="1">
      <alignment horizontal="center"/>
    </xf>
    <xf numFmtId="0" fontId="29" fillId="2" borderId="3" xfId="0" applyFont="1" applyFill="1" applyBorder="1" applyAlignment="1">
      <alignment horizontal="center" wrapText="1"/>
    </xf>
    <xf numFmtId="49" fontId="18" fillId="2" borderId="0" xfId="0" applyNumberFormat="1" applyFont="1" applyFill="1" applyAlignment="1">
      <alignment horizontal="center"/>
    </xf>
    <xf numFmtId="0" fontId="18" fillId="0" borderId="3" xfId="0" applyFont="1" applyBorder="1" applyAlignment="1">
      <alignment horizontal="center"/>
    </xf>
    <xf numFmtId="43" fontId="14" fillId="0" borderId="3" xfId="3" applyFont="1" applyBorder="1" applyAlignment="1">
      <alignment horizontal="right"/>
    </xf>
    <xf numFmtId="14" fontId="14" fillId="0" borderId="0" xfId="0" applyNumberFormat="1" applyFont="1" applyAlignment="1">
      <alignment horizontal="right"/>
    </xf>
    <xf numFmtId="43" fontId="14" fillId="0" borderId="0" xfId="3" applyFont="1" applyBorder="1" applyAlignment="1">
      <alignment horizontal="right"/>
    </xf>
    <xf numFmtId="43" fontId="14" fillId="2" borderId="0" xfId="1" applyFont="1" applyFill="1" applyBorder="1" applyAlignment="1">
      <alignment horizontal="center" wrapText="1"/>
    </xf>
    <xf numFmtId="14" fontId="13" fillId="2" borderId="0" xfId="0" applyNumberFormat="1" applyFont="1" applyFill="1" applyAlignment="1">
      <alignment horizontal="center" wrapText="1"/>
    </xf>
    <xf numFmtId="12" fontId="29" fillId="2" borderId="0" xfId="1" applyNumberFormat="1" applyFont="1" applyFill="1" applyBorder="1" applyAlignment="1">
      <alignment horizontal="center" wrapText="1"/>
    </xf>
    <xf numFmtId="43" fontId="21" fillId="2" borderId="0" xfId="1" applyFont="1" applyFill="1" applyBorder="1" applyAlignment="1">
      <alignment horizontal="center" wrapText="1"/>
    </xf>
    <xf numFmtId="14" fontId="13" fillId="0" borderId="3" xfId="0" applyNumberFormat="1" applyFont="1" applyBorder="1" applyAlignment="1">
      <alignment horizontal="center" wrapText="1"/>
    </xf>
    <xf numFmtId="0" fontId="29" fillId="2" borderId="0" xfId="0" applyFont="1" applyFill="1"/>
    <xf numFmtId="43" fontId="1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49" fontId="4" fillId="0" borderId="0" xfId="0" applyNumberFormat="1" applyFont="1"/>
    <xf numFmtId="165" fontId="23" fillId="0" borderId="2" xfId="0" applyNumberFormat="1" applyFont="1" applyBorder="1" applyAlignment="1">
      <alignment horizontal="center"/>
    </xf>
    <xf numFmtId="0" fontId="23" fillId="0" borderId="3" xfId="0" applyFont="1" applyBorder="1" applyAlignment="1">
      <alignment horizontal="center" wrapText="1"/>
    </xf>
    <xf numFmtId="43" fontId="25" fillId="0" borderId="3" xfId="1" applyFont="1" applyFill="1" applyBorder="1" applyAlignment="1"/>
    <xf numFmtId="1" fontId="40" fillId="5" borderId="3" xfId="0" applyNumberFormat="1" applyFont="1" applyFill="1" applyBorder="1" applyAlignment="1">
      <alignment horizontal="center" vertical="center" wrapText="1"/>
    </xf>
    <xf numFmtId="43" fontId="40" fillId="5" borderId="3" xfId="1" applyFont="1" applyFill="1" applyBorder="1" applyAlignment="1">
      <alignment vertical="center" wrapText="1"/>
    </xf>
    <xf numFmtId="2" fontId="13" fillId="2" borderId="3" xfId="3" applyNumberFormat="1" applyFont="1" applyFill="1" applyBorder="1" applyAlignment="1">
      <alignment horizontal="center"/>
    </xf>
    <xf numFmtId="14" fontId="29" fillId="2" borderId="3" xfId="3" applyNumberFormat="1" applyFont="1" applyFill="1" applyBorder="1" applyAlignment="1">
      <alignment horizontal="center" wrapText="1"/>
    </xf>
    <xf numFmtId="12" fontId="29" fillId="2" borderId="3" xfId="3" applyNumberFormat="1" applyFont="1" applyFill="1" applyBorder="1" applyAlignment="1">
      <alignment horizontal="center" wrapText="1"/>
    </xf>
    <xf numFmtId="43" fontId="29" fillId="2" borderId="3" xfId="3" applyFont="1" applyFill="1" applyBorder="1" applyAlignment="1">
      <alignment horizontal="center" wrapText="1"/>
    </xf>
    <xf numFmtId="43" fontId="29" fillId="2" borderId="5" xfId="3" applyFont="1" applyFill="1" applyBorder="1" applyAlignment="1">
      <alignment horizontal="center" wrapText="1"/>
    </xf>
    <xf numFmtId="0" fontId="41" fillId="0" borderId="26" xfId="0" applyFont="1" applyBorder="1" applyAlignment="1">
      <alignment horizontal="center"/>
    </xf>
    <xf numFmtId="0" fontId="41" fillId="0" borderId="27" xfId="0" applyFont="1" applyBorder="1" applyAlignment="1">
      <alignment horizontal="left"/>
    </xf>
    <xf numFmtId="0" fontId="41" fillId="0" borderId="28" xfId="0" applyFont="1" applyBorder="1" applyAlignment="1">
      <alignment horizontal="center"/>
    </xf>
    <xf numFmtId="0" fontId="41" fillId="0" borderId="2" xfId="0" applyFont="1" applyBorder="1" applyAlignment="1">
      <alignment horizontal="left"/>
    </xf>
    <xf numFmtId="43" fontId="13" fillId="0" borderId="3" xfId="3" applyFont="1" applyFill="1" applyBorder="1" applyAlignment="1">
      <alignment horizontal="right" vertical="center"/>
    </xf>
    <xf numFmtId="165" fontId="28" fillId="0" borderId="3" xfId="0" applyNumberFormat="1" applyFont="1" applyBorder="1" applyAlignment="1">
      <alignment horizontal="center" vertical="center"/>
    </xf>
    <xf numFmtId="49" fontId="28" fillId="0" borderId="3" xfId="0" applyNumberFormat="1" applyFont="1" applyBorder="1" applyAlignment="1">
      <alignment vertical="center"/>
    </xf>
    <xf numFmtId="0" fontId="13" fillId="0" borderId="0" xfId="0" applyFont="1" applyAlignment="1">
      <alignment vertical="center" wrapText="1"/>
    </xf>
    <xf numFmtId="43" fontId="25" fillId="0" borderId="0" xfId="1" applyFont="1" applyFill="1" applyBorder="1" applyAlignment="1">
      <alignment horizontal="right"/>
    </xf>
    <xf numFmtId="43" fontId="25" fillId="0" borderId="0" xfId="1" applyFont="1" applyFill="1" applyBorder="1" applyAlignment="1"/>
    <xf numFmtId="0" fontId="13" fillId="2" borderId="3" xfId="0" applyFont="1" applyFill="1" applyBorder="1" applyAlignment="1">
      <alignment horizontal="center" wrapText="1"/>
    </xf>
    <xf numFmtId="43" fontId="13" fillId="0" borderId="3" xfId="3" applyFont="1" applyBorder="1" applyAlignment="1">
      <alignment horizontal="center" wrapText="1"/>
    </xf>
    <xf numFmtId="2" fontId="13" fillId="0" borderId="3" xfId="3" applyNumberFormat="1" applyFont="1" applyFill="1" applyBorder="1" applyAlignment="1">
      <alignment horizontal="center"/>
    </xf>
    <xf numFmtId="43" fontId="13" fillId="0" borderId="3" xfId="3" applyFont="1" applyFill="1" applyBorder="1"/>
    <xf numFmtId="0" fontId="40" fillId="0" borderId="0" xfId="0" applyFont="1" applyAlignment="1">
      <alignment horizontal="center"/>
    </xf>
    <xf numFmtId="165" fontId="28" fillId="2" borderId="3" xfId="0" applyNumberFormat="1" applyFont="1" applyFill="1" applyBorder="1" applyAlignment="1">
      <alignment horizontal="center"/>
    </xf>
    <xf numFmtId="0" fontId="13" fillId="0" borderId="3" xfId="0" applyFont="1" applyBorder="1" applyAlignment="1">
      <alignment horizontal="center" wrapText="1"/>
    </xf>
    <xf numFmtId="0" fontId="29" fillId="0" borderId="3" xfId="0" applyFont="1" applyBorder="1" applyAlignment="1">
      <alignment horizontal="center"/>
    </xf>
    <xf numFmtId="165" fontId="29" fillId="0" borderId="3" xfId="0" applyNumberFormat="1" applyFont="1" applyBorder="1" applyAlignment="1">
      <alignment horizontal="center"/>
    </xf>
    <xf numFmtId="43" fontId="29" fillId="0" borderId="3" xfId="3" applyFont="1" applyFill="1" applyBorder="1" applyAlignment="1">
      <alignment horizontal="right"/>
    </xf>
    <xf numFmtId="165" fontId="13" fillId="0" borderId="2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43" fontId="13" fillId="0" borderId="2" xfId="3" applyFont="1" applyFill="1" applyBorder="1" applyAlignment="1">
      <alignment horizontal="right"/>
    </xf>
    <xf numFmtId="0" fontId="28" fillId="2" borderId="3" xfId="0" applyFont="1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center" wrapText="1"/>
    </xf>
    <xf numFmtId="43" fontId="13" fillId="2" borderId="3" xfId="3" applyFont="1" applyFill="1" applyBorder="1" applyAlignment="1">
      <alignment horizontal="center" wrapText="1"/>
    </xf>
    <xf numFmtId="0" fontId="13" fillId="0" borderId="3" xfId="0" applyFont="1" applyBorder="1"/>
    <xf numFmtId="0" fontId="13" fillId="2" borderId="3" xfId="0" applyFont="1" applyFill="1" applyBorder="1"/>
    <xf numFmtId="0" fontId="13" fillId="0" borderId="0" xfId="0" applyFont="1"/>
    <xf numFmtId="43" fontId="15" fillId="0" borderId="3" xfId="3" applyFont="1" applyBorder="1" applyAlignment="1">
      <alignment horizontal="center"/>
    </xf>
    <xf numFmtId="43" fontId="15" fillId="0" borderId="24" xfId="3" applyFont="1" applyBorder="1" applyAlignment="1">
      <alignment horizontal="center"/>
    </xf>
    <xf numFmtId="2" fontId="15" fillId="0" borderId="13" xfId="0" applyNumberFormat="1" applyFont="1" applyBorder="1" applyAlignment="1">
      <alignment horizontal="right"/>
    </xf>
    <xf numFmtId="14" fontId="6" fillId="2" borderId="0" xfId="0" applyNumberFormat="1" applyFont="1" applyFill="1" applyAlignment="1">
      <alignment horizontal="right"/>
    </xf>
    <xf numFmtId="43" fontId="2" fillId="2" borderId="0" xfId="0" applyNumberFormat="1" applyFont="1" applyFill="1"/>
    <xf numFmtId="0" fontId="5" fillId="0" borderId="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43" fontId="5" fillId="0" borderId="35" xfId="1" applyFont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43" fontId="15" fillId="0" borderId="24" xfId="0" applyNumberFormat="1" applyFont="1" applyBorder="1" applyAlignment="1">
      <alignment horizontal="center"/>
    </xf>
    <xf numFmtId="43" fontId="4" fillId="2" borderId="37" xfId="1" applyFont="1" applyFill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2" fontId="15" fillId="0" borderId="12" xfId="0" applyNumberFormat="1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37" fillId="4" borderId="3" xfId="0" applyFont="1" applyFill="1" applyBorder="1" applyAlignment="1">
      <alignment horizontal="center"/>
    </xf>
    <xf numFmtId="0" fontId="32" fillId="2" borderId="3" xfId="0" applyFont="1" applyFill="1" applyBorder="1"/>
    <xf numFmtId="14" fontId="0" fillId="2" borderId="3" xfId="0" applyNumberFormat="1" applyFill="1" applyBorder="1" applyAlignment="1">
      <alignment horizontal="right"/>
    </xf>
    <xf numFmtId="0" fontId="0" fillId="2" borderId="3" xfId="0" applyFill="1" applyBorder="1"/>
    <xf numFmtId="0" fontId="0" fillId="2" borderId="3" xfId="0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8" fillId="0" borderId="31" xfId="0" applyFont="1" applyBorder="1" applyAlignment="1">
      <alignment horizontal="right"/>
    </xf>
    <xf numFmtId="0" fontId="18" fillId="0" borderId="32" xfId="0" applyFont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14" fontId="14" fillId="0" borderId="6" xfId="0" applyNumberFormat="1" applyFont="1" applyBorder="1" applyAlignment="1">
      <alignment horizontal="right"/>
    </xf>
    <xf numFmtId="14" fontId="14" fillId="0" borderId="11" xfId="0" applyNumberFormat="1" applyFont="1" applyBorder="1" applyAlignment="1">
      <alignment horizontal="right"/>
    </xf>
    <xf numFmtId="14" fontId="14" fillId="0" borderId="5" xfId="0" applyNumberFormat="1" applyFont="1" applyBorder="1" applyAlignment="1">
      <alignment horizontal="right"/>
    </xf>
    <xf numFmtId="14" fontId="4" fillId="2" borderId="14" xfId="0" applyNumberFormat="1" applyFont="1" applyFill="1" applyBorder="1" applyAlignment="1">
      <alignment horizontal="right"/>
    </xf>
    <xf numFmtId="14" fontId="4" fillId="2" borderId="21" xfId="0" applyNumberFormat="1" applyFont="1" applyFill="1" applyBorder="1" applyAlignment="1">
      <alignment horizontal="right"/>
    </xf>
    <xf numFmtId="14" fontId="6" fillId="2" borderId="14" xfId="0" applyNumberFormat="1" applyFont="1" applyFill="1" applyBorder="1" applyAlignment="1">
      <alignment horizontal="right"/>
    </xf>
    <xf numFmtId="14" fontId="6" fillId="2" borderId="21" xfId="0" applyNumberFormat="1" applyFont="1" applyFill="1" applyBorder="1" applyAlignment="1">
      <alignment horizontal="right"/>
    </xf>
    <xf numFmtId="49" fontId="4" fillId="0" borderId="22" xfId="0" applyNumberFormat="1" applyFont="1" applyBorder="1" applyAlignment="1">
      <alignment horizontal="center"/>
    </xf>
    <xf numFmtId="43" fontId="25" fillId="0" borderId="3" xfId="1" applyFont="1" applyFill="1" applyBorder="1" applyAlignment="1">
      <alignment horizontal="right"/>
    </xf>
    <xf numFmtId="0" fontId="25" fillId="2" borderId="6" xfId="0" applyFont="1" applyFill="1" applyBorder="1" applyAlignment="1">
      <alignment horizontal="right"/>
    </xf>
    <xf numFmtId="0" fontId="25" fillId="2" borderId="11" xfId="0" applyFont="1" applyFill="1" applyBorder="1" applyAlignment="1">
      <alignment horizontal="right"/>
    </xf>
    <xf numFmtId="0" fontId="25" fillId="2" borderId="5" xfId="0" applyFont="1" applyFill="1" applyBorder="1" applyAlignment="1">
      <alignment horizontal="right"/>
    </xf>
    <xf numFmtId="0" fontId="25" fillId="2" borderId="0" xfId="0" applyFont="1" applyFill="1" applyAlignment="1">
      <alignment horizontal="center"/>
    </xf>
    <xf numFmtId="0" fontId="25" fillId="2" borderId="22" xfId="0" applyFont="1" applyFill="1" applyBorder="1" applyAlignment="1">
      <alignment horizontal="center"/>
    </xf>
    <xf numFmtId="0" fontId="39" fillId="0" borderId="0" xfId="0" applyFont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39" fontId="41" fillId="0" borderId="33" xfId="3" applyNumberFormat="1" applyFont="1" applyBorder="1" applyAlignment="1">
      <alignment horizontal="right" vertical="top"/>
    </xf>
    <xf numFmtId="39" fontId="41" fillId="0" borderId="34" xfId="3" applyNumberFormat="1" applyFont="1" applyBorder="1" applyAlignment="1">
      <alignment horizontal="right" vertical="top"/>
    </xf>
    <xf numFmtId="43" fontId="14" fillId="2" borderId="6" xfId="1" applyFont="1" applyFill="1" applyBorder="1" applyAlignment="1">
      <alignment horizontal="right"/>
    </xf>
    <xf numFmtId="43" fontId="14" fillId="2" borderId="11" xfId="1" applyFont="1" applyFill="1" applyBorder="1" applyAlignment="1">
      <alignment horizontal="right"/>
    </xf>
    <xf numFmtId="43" fontId="14" fillId="2" borderId="5" xfId="1" applyFont="1" applyFill="1" applyBorder="1" applyAlignment="1">
      <alignment horizontal="right"/>
    </xf>
    <xf numFmtId="43" fontId="24" fillId="2" borderId="0" xfId="2" applyFont="1" applyFill="1" applyAlignment="1">
      <alignment horizontal="center" wrapText="1"/>
    </xf>
    <xf numFmtId="43" fontId="24" fillId="2" borderId="0" xfId="2" applyFont="1" applyFill="1" applyAlignment="1">
      <alignment horizontal="center" vertical="center"/>
    </xf>
    <xf numFmtId="49" fontId="25" fillId="2" borderId="0" xfId="1" applyNumberFormat="1" applyFont="1" applyFill="1" applyBorder="1" applyAlignment="1">
      <alignment horizontal="center" wrapText="1"/>
    </xf>
    <xf numFmtId="43" fontId="18" fillId="0" borderId="3" xfId="1" applyFont="1" applyFill="1" applyBorder="1" applyAlignment="1">
      <alignment horizontal="right"/>
    </xf>
    <xf numFmtId="14" fontId="4" fillId="2" borderId="0" xfId="0" applyNumberFormat="1" applyFont="1" applyFill="1" applyAlignment="1">
      <alignment horizontal="right"/>
    </xf>
    <xf numFmtId="0" fontId="4" fillId="2" borderId="15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17" fontId="22" fillId="2" borderId="0" xfId="1" applyNumberFormat="1" applyFont="1" applyFill="1" applyBorder="1" applyAlignment="1">
      <alignment horizontal="center"/>
    </xf>
    <xf numFmtId="49" fontId="22" fillId="2" borderId="0" xfId="1" applyNumberFormat="1" applyFont="1" applyFill="1" applyBorder="1" applyAlignment="1">
      <alignment horizontal="center"/>
    </xf>
    <xf numFmtId="43" fontId="21" fillId="2" borderId="12" xfId="3" applyFont="1" applyFill="1" applyBorder="1" applyAlignment="1">
      <alignment horizontal="center" vertical="center" wrapText="1"/>
    </xf>
    <xf numFmtId="43" fontId="21" fillId="2" borderId="27" xfId="3" applyFont="1" applyFill="1" applyBorder="1" applyAlignment="1">
      <alignment horizontal="center" vertical="center" wrapText="1"/>
    </xf>
    <xf numFmtId="39" fontId="41" fillId="0" borderId="12" xfId="3" applyNumberFormat="1" applyFont="1" applyBorder="1" applyAlignment="1">
      <alignment horizontal="right"/>
    </xf>
    <xf numFmtId="39" fontId="41" fillId="0" borderId="2" xfId="3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42" fillId="0" borderId="0" xfId="0" applyFont="1"/>
    <xf numFmtId="166" fontId="32" fillId="0" borderId="0" xfId="0" applyNumberFormat="1" applyFont="1"/>
    <xf numFmtId="0" fontId="32" fillId="0" borderId="0" xfId="0" applyFont="1" applyAlignment="1">
      <alignment horizontal="center" readingOrder="1"/>
    </xf>
    <xf numFmtId="0" fontId="3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166" fontId="43" fillId="0" borderId="0" xfId="0" applyNumberFormat="1" applyFont="1"/>
    <xf numFmtId="0" fontId="32" fillId="0" borderId="9" xfId="0" applyFont="1" applyBorder="1" applyAlignment="1">
      <alignment vertical="center" wrapText="1"/>
    </xf>
    <xf numFmtId="43" fontId="32" fillId="0" borderId="0" xfId="0" applyNumberFormat="1" applyFont="1"/>
    <xf numFmtId="43" fontId="32" fillId="0" borderId="0" xfId="0" applyNumberFormat="1" applyFont="1" applyAlignment="1">
      <alignment horizontal="center" readingOrder="1"/>
    </xf>
    <xf numFmtId="0" fontId="3" fillId="0" borderId="9" xfId="0" applyFont="1" applyBorder="1" applyAlignment="1">
      <alignment wrapText="1"/>
    </xf>
    <xf numFmtId="166" fontId="42" fillId="0" borderId="0" xfId="0" applyNumberFormat="1" applyFont="1"/>
    <xf numFmtId="43" fontId="32" fillId="0" borderId="0" xfId="1" applyFont="1"/>
    <xf numFmtId="166" fontId="0" fillId="0" borderId="0" xfId="0" applyNumberFormat="1"/>
    <xf numFmtId="166" fontId="44" fillId="6" borderId="0" xfId="1" applyNumberFormat="1" applyFont="1" applyFill="1" applyBorder="1" applyAlignment="1">
      <alignment horizontal="center" readingOrder="1"/>
    </xf>
    <xf numFmtId="166" fontId="44" fillId="6" borderId="38" xfId="1" applyNumberFormat="1" applyFont="1" applyFill="1" applyBorder="1" applyAlignment="1">
      <alignment horizontal="center" readingOrder="1"/>
    </xf>
    <xf numFmtId="0" fontId="41" fillId="6" borderId="38" xfId="0" applyFont="1" applyFill="1" applyBorder="1" applyAlignment="1">
      <alignment vertical="center" wrapText="1"/>
    </xf>
    <xf numFmtId="166" fontId="32" fillId="0" borderId="0" xfId="1" applyNumberFormat="1" applyFont="1"/>
    <xf numFmtId="166" fontId="3" fillId="0" borderId="0" xfId="1" applyNumberFormat="1" applyFont="1" applyBorder="1"/>
    <xf numFmtId="166" fontId="32" fillId="0" borderId="0" xfId="1" applyNumberFormat="1" applyFont="1" applyAlignment="1">
      <alignment horizontal="center" readingOrder="1"/>
    </xf>
    <xf numFmtId="0" fontId="32" fillId="0" borderId="0" xfId="0" applyFont="1" applyAlignment="1">
      <alignment horizontal="left" wrapText="1"/>
    </xf>
    <xf numFmtId="166" fontId="3" fillId="0" borderId="0" xfId="1" applyNumberFormat="1" applyFont="1" applyAlignment="1">
      <alignment horizontal="center" readingOrder="1"/>
    </xf>
    <xf numFmtId="0" fontId="3" fillId="0" borderId="0" xfId="0" applyFont="1" applyAlignment="1">
      <alignment horizontal="left" wrapText="1"/>
    </xf>
    <xf numFmtId="166" fontId="32" fillId="0" borderId="0" xfId="1" applyNumberFormat="1" applyFont="1" applyBorder="1"/>
    <xf numFmtId="166" fontId="32" fillId="0" borderId="0" xfId="1" applyNumberFormat="1" applyFont="1" applyBorder="1" applyAlignment="1">
      <alignment horizontal="center" readingOrder="1"/>
    </xf>
    <xf numFmtId="166" fontId="3" fillId="0" borderId="0" xfId="1" applyNumberFormat="1" applyFont="1" applyBorder="1" applyAlignment="1">
      <alignment horizontal="center" readingOrder="1"/>
    </xf>
    <xf numFmtId="166" fontId="32" fillId="0" borderId="0" xfId="0" applyNumberFormat="1" applyFont="1" applyAlignment="1">
      <alignment horizontal="center" readingOrder="1"/>
    </xf>
    <xf numFmtId="0" fontId="3" fillId="0" borderId="39" xfId="0" applyFont="1" applyBorder="1" applyAlignment="1">
      <alignment horizontal="left" wrapText="1"/>
    </xf>
    <xf numFmtId="166" fontId="32" fillId="0" borderId="0" xfId="1" applyNumberFormat="1" applyFont="1" applyFill="1" applyBorder="1" applyAlignment="1">
      <alignment horizontal="left" vertical="center" wrapText="1"/>
    </xf>
    <xf numFmtId="166" fontId="32" fillId="0" borderId="0" xfId="1" applyNumberFormat="1" applyFont="1" applyBorder="1" applyAlignment="1">
      <alignment horizontal="left" vertical="center"/>
    </xf>
    <xf numFmtId="166" fontId="32" fillId="0" borderId="0" xfId="1" applyNumberFormat="1" applyFont="1" applyFill="1" applyBorder="1"/>
    <xf numFmtId="166" fontId="3" fillId="0" borderId="0" xfId="0" applyNumberFormat="1" applyFont="1"/>
    <xf numFmtId="166" fontId="3" fillId="0" borderId="0" xfId="0" applyNumberFormat="1" applyFont="1" applyAlignment="1">
      <alignment horizontal="center" readingOrder="1"/>
    </xf>
    <xf numFmtId="166" fontId="32" fillId="0" borderId="0" xfId="1" applyNumberFormat="1" applyFont="1" applyBorder="1" applyAlignment="1">
      <alignment horizontal="center" vertical="center"/>
    </xf>
    <xf numFmtId="43" fontId="32" fillId="0" borderId="0" xfId="1" applyFont="1" applyBorder="1"/>
    <xf numFmtId="43" fontId="3" fillId="0" borderId="0" xfId="1" applyFont="1" applyBorder="1"/>
    <xf numFmtId="167" fontId="37" fillId="0" borderId="0" xfId="0" applyNumberFormat="1" applyFont="1"/>
    <xf numFmtId="167" fontId="3" fillId="0" borderId="0" xfId="0" applyNumberFormat="1" applyFont="1"/>
    <xf numFmtId="167" fontId="3" fillId="0" borderId="0" xfId="0" applyNumberFormat="1" applyFont="1" applyAlignment="1">
      <alignment horizontal="center" readingOrder="1"/>
    </xf>
    <xf numFmtId="0" fontId="45" fillId="7" borderId="0" xfId="0" applyFont="1" applyFill="1" applyAlignment="1">
      <alignment horizontal="center"/>
    </xf>
    <xf numFmtId="0" fontId="45" fillId="7" borderId="40" xfId="0" applyFont="1" applyFill="1" applyBorder="1" applyAlignment="1">
      <alignment horizontal="center"/>
    </xf>
    <xf numFmtId="0" fontId="44" fillId="7" borderId="41" xfId="0" applyFont="1" applyFill="1" applyBorder="1" applyAlignment="1">
      <alignment horizontal="center"/>
    </xf>
    <xf numFmtId="0" fontId="44" fillId="7" borderId="40" xfId="0" applyFont="1" applyFill="1" applyBorder="1" applyAlignment="1">
      <alignment horizontal="center"/>
    </xf>
    <xf numFmtId="166" fontId="44" fillId="7" borderId="41" xfId="0" applyNumberFormat="1" applyFont="1" applyFill="1" applyBorder="1" applyAlignment="1">
      <alignment horizontal="center"/>
    </xf>
    <xf numFmtId="43" fontId="44" fillId="8" borderId="42" xfId="1" applyFont="1" applyFill="1" applyBorder="1" applyAlignment="1">
      <alignment horizontal="center" vertical="center" wrapText="1"/>
    </xf>
    <xf numFmtId="43" fontId="44" fillId="8" borderId="42" xfId="1" applyFont="1" applyFill="1" applyBorder="1" applyAlignment="1">
      <alignment horizontal="center" vertical="center" wrapText="1" readingOrder="1"/>
    </xf>
    <xf numFmtId="0" fontId="44" fillId="8" borderId="43" xfId="0" applyFont="1" applyFill="1" applyBorder="1" applyAlignment="1">
      <alignment horizontal="center" vertical="center" wrapText="1"/>
    </xf>
    <xf numFmtId="0" fontId="45" fillId="7" borderId="0" xfId="0" applyFont="1" applyFill="1" applyAlignment="1">
      <alignment horizontal="center" vertical="center"/>
    </xf>
    <xf numFmtId="0" fontId="45" fillId="7" borderId="44" xfId="0" applyFont="1" applyFill="1" applyBorder="1" applyAlignment="1">
      <alignment horizontal="center" vertical="center"/>
    </xf>
    <xf numFmtId="0" fontId="45" fillId="7" borderId="45" xfId="0" applyFont="1" applyFill="1" applyBorder="1" applyAlignment="1">
      <alignment horizontal="center" vertical="center"/>
    </xf>
    <xf numFmtId="0" fontId="45" fillId="7" borderId="46" xfId="0" applyFont="1" applyFill="1" applyBorder="1" applyAlignment="1">
      <alignment horizontal="center" vertical="center"/>
    </xf>
    <xf numFmtId="43" fontId="44" fillId="8" borderId="43" xfId="1" applyFont="1" applyFill="1" applyBorder="1" applyAlignment="1">
      <alignment horizontal="center" vertical="center" wrapText="1"/>
    </xf>
    <xf numFmtId="43" fontId="44" fillId="8" borderId="43" xfId="1" applyFont="1" applyFill="1" applyBorder="1" applyAlignment="1">
      <alignment horizontal="center" vertical="center" wrapText="1" readingOrder="1"/>
    </xf>
    <xf numFmtId="0" fontId="46" fillId="0" borderId="0" xfId="0" applyFont="1" applyAlignment="1">
      <alignment horizontal="center" vertical="top" wrapText="1" readingOrder="1"/>
    </xf>
    <xf numFmtId="0" fontId="46" fillId="0" borderId="0" xfId="0" applyFont="1" applyAlignment="1">
      <alignment horizontal="center" vertical="top" wrapText="1" readingOrder="1"/>
    </xf>
    <xf numFmtId="0" fontId="46" fillId="0" borderId="47" xfId="0" applyFont="1" applyBorder="1" applyAlignment="1">
      <alignment horizontal="center" vertical="top" wrapText="1" readingOrder="1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47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 wrapText="1" readingOrder="1"/>
    </xf>
    <xf numFmtId="0" fontId="46" fillId="0" borderId="0" xfId="0" applyFont="1" applyAlignment="1">
      <alignment horizontal="center" vertical="center" wrapText="1" readingOrder="1"/>
    </xf>
    <xf numFmtId="0" fontId="46" fillId="0" borderId="47" xfId="0" applyFont="1" applyBorder="1" applyAlignment="1">
      <alignment horizontal="center" vertical="center" wrapText="1" readingOrder="1"/>
    </xf>
  </cellXfs>
  <cellStyles count="4">
    <cellStyle name="Millares" xfId="1" builtinId="3"/>
    <cellStyle name="Millares 2" xfId="2" xr:uid="{00000000-0005-0000-0000-000001000000}"/>
    <cellStyle name="Millares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76201</xdr:rowOff>
    </xdr:from>
    <xdr:to>
      <xdr:col>5</xdr:col>
      <xdr:colOff>19050</xdr:colOff>
      <xdr:row>9</xdr:row>
      <xdr:rowOff>152401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CD340BBE-F3B5-45C3-A4F5-37F1E3A3901D}"/>
            </a:ext>
          </a:extLst>
        </xdr:cNvPr>
        <xdr:cNvSpPr/>
      </xdr:nvSpPr>
      <xdr:spPr>
        <a:xfrm>
          <a:off x="904875" y="76201"/>
          <a:ext cx="6934200" cy="1790700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       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     Relacion Depositos Por Cuentas Bancarias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Al 31 de diciembre 2025</a:t>
          </a:r>
        </a:p>
      </xdr:txBody>
    </xdr:sp>
    <xdr:clientData/>
  </xdr:twoCellAnchor>
  <xdr:twoCellAnchor editAs="oneCell">
    <xdr:from>
      <xdr:col>1</xdr:col>
      <xdr:colOff>419100</xdr:colOff>
      <xdr:row>2</xdr:row>
      <xdr:rowOff>28575</xdr:rowOff>
    </xdr:from>
    <xdr:to>
      <xdr:col>2</xdr:col>
      <xdr:colOff>19050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085B33-8E56-497D-AE63-2FAFC6BE654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409575"/>
          <a:ext cx="1104900" cy="79057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427</xdr:row>
      <xdr:rowOff>158750</xdr:rowOff>
    </xdr:from>
    <xdr:to>
      <xdr:col>6</xdr:col>
      <xdr:colOff>498474</xdr:colOff>
      <xdr:row>436</xdr:row>
      <xdr:rowOff>128816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B6D0D50F-5DD2-4058-8FD2-6E7FF7F5575F}"/>
            </a:ext>
          </a:extLst>
        </xdr:cNvPr>
        <xdr:cNvSpPr/>
      </xdr:nvSpPr>
      <xdr:spPr>
        <a:xfrm>
          <a:off x="825500" y="76501625"/>
          <a:ext cx="10134599" cy="1684566"/>
        </a:xfrm>
        <a:prstGeom prst="round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2000" b="1" i="1">
              <a:solidFill>
                <a:sysClr val="windowText" lastClr="000000"/>
              </a:solidFill>
              <a:latin typeface="+mn-lt"/>
            </a:rPr>
            <a:t>Autoridad</a:t>
          </a:r>
          <a:r>
            <a:rPr lang="es-DO" sz="2000" b="1" i="1" baseline="0">
              <a:solidFill>
                <a:sysClr val="windowText" lastClr="000000"/>
              </a:solidFill>
              <a:latin typeface="+mn-lt"/>
            </a:rPr>
            <a:t> Portuaria Dominicana </a:t>
          </a:r>
        </a:p>
        <a:p>
          <a:pPr algn="ctr"/>
          <a:r>
            <a:rPr lang="es-MX" sz="20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Relacion de Egresos 31</a:t>
          </a:r>
          <a:r>
            <a:rPr lang="es-MX" sz="2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20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es-MX" sz="2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Diciembre </a:t>
          </a:r>
          <a:r>
            <a:rPr lang="es-MX" sz="20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2026</a:t>
          </a:r>
          <a:endParaRPr lang="es-DO" sz="2000" b="1" i="1" baseline="0">
            <a:solidFill>
              <a:schemeClr val="tx1"/>
            </a:solidFill>
            <a:latin typeface="+mn-lt"/>
          </a:endParaRPr>
        </a:p>
      </xdr:txBody>
    </xdr:sp>
    <xdr:clientData/>
  </xdr:twoCellAnchor>
  <xdr:oneCellAnchor>
    <xdr:from>
      <xdr:col>1</xdr:col>
      <xdr:colOff>825500</xdr:colOff>
      <xdr:row>428</xdr:row>
      <xdr:rowOff>79375</xdr:rowOff>
    </xdr:from>
    <xdr:ext cx="1657349" cy="1219200"/>
    <xdr:pic>
      <xdr:nvPicPr>
        <xdr:cNvPr id="7" name="Imagen 6">
          <a:extLst>
            <a:ext uri="{FF2B5EF4-FFF2-40B4-BE49-F238E27FC236}">
              <a16:creationId xmlns:a16="http://schemas.microsoft.com/office/drawing/2014/main" id="{E5C31BE0-A5CE-4E2F-8974-E81D166EA1A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0" y="76612750"/>
          <a:ext cx="1657349" cy="1219200"/>
        </a:xfrm>
        <a:prstGeom prst="rect">
          <a:avLst/>
        </a:prstGeom>
      </xdr:spPr>
    </xdr:pic>
    <xdr:clientData/>
  </xdr:oneCellAnchor>
  <xdr:twoCellAnchor editAs="oneCell">
    <xdr:from>
      <xdr:col>1</xdr:col>
      <xdr:colOff>539750</xdr:colOff>
      <xdr:row>454</xdr:row>
      <xdr:rowOff>31750</xdr:rowOff>
    </xdr:from>
    <xdr:to>
      <xdr:col>2</xdr:col>
      <xdr:colOff>918629</xdr:colOff>
      <xdr:row>465</xdr:row>
      <xdr:rowOff>118180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851F88B-C1DE-46F1-A453-3746ED30E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1750" y="81803875"/>
          <a:ext cx="1887004" cy="2181930"/>
        </a:xfrm>
        <a:prstGeom prst="rect">
          <a:avLst/>
        </a:prstGeom>
      </xdr:spPr>
    </xdr:pic>
    <xdr:clientData/>
  </xdr:twoCellAnchor>
  <xdr:twoCellAnchor>
    <xdr:from>
      <xdr:col>3</xdr:col>
      <xdr:colOff>349250</xdr:colOff>
      <xdr:row>455</xdr:row>
      <xdr:rowOff>31750</xdr:rowOff>
    </xdr:from>
    <xdr:to>
      <xdr:col>4</xdr:col>
      <xdr:colOff>1862814</xdr:colOff>
      <xdr:row>466</xdr:row>
      <xdr:rowOff>97078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C24CB635-CCE9-49AC-9605-36ED341815B3}"/>
            </a:ext>
          </a:extLst>
        </xdr:cNvPr>
        <xdr:cNvGrpSpPr/>
      </xdr:nvGrpSpPr>
      <xdr:grpSpPr>
        <a:xfrm>
          <a:off x="4141932" y="81998705"/>
          <a:ext cx="4544246" cy="2160828"/>
          <a:chOff x="0" y="0"/>
          <a:chExt cx="3032125" cy="139065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3113857-EB53-8BD9-060D-5FB81A2C77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105025" cy="1247775"/>
          </a:xfrm>
          <a:prstGeom prst="rect">
            <a:avLst/>
          </a:prstGeom>
        </xdr:spPr>
      </xdr:pic>
      <xdr:pic>
        <xdr:nvPicPr>
          <xdr:cNvPr id="11" name="Imagen 10" descr="Imagen que contiene Círculo&#10;&#10;Descripción generada automáticamente">
            <a:extLst>
              <a:ext uri="{FF2B5EF4-FFF2-40B4-BE49-F238E27FC236}">
                <a16:creationId xmlns:a16="http://schemas.microsoft.com/office/drawing/2014/main" id="{E025D71F-9D44-C194-E2A2-F388DD0629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47850" y="171450"/>
            <a:ext cx="1184275" cy="12192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874059</xdr:colOff>
      <xdr:row>0</xdr:row>
      <xdr:rowOff>100854</xdr:rowOff>
    </xdr:from>
    <xdr:to>
      <xdr:col>2</xdr:col>
      <xdr:colOff>3583920</xdr:colOff>
      <xdr:row>4</xdr:row>
      <xdr:rowOff>225902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4F67F954-4BA6-44E5-A36D-67AED31231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059" y="100854"/>
          <a:ext cx="2709861" cy="1301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633411</xdr:colOff>
      <xdr:row>0</xdr:row>
      <xdr:rowOff>265573</xdr:rowOff>
    </xdr:from>
    <xdr:to>
      <xdr:col>14</xdr:col>
      <xdr:colOff>184012</xdr:colOff>
      <xdr:row>4</xdr:row>
      <xdr:rowOff>178277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11842E27-7DCB-49A6-A926-7D4CA6EEB7A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15794970" y="265573"/>
          <a:ext cx="1489218" cy="10893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1759322</xdr:colOff>
      <xdr:row>80</xdr:row>
      <xdr:rowOff>566255</xdr:rowOff>
    </xdr:from>
    <xdr:to>
      <xdr:col>7</xdr:col>
      <xdr:colOff>336176</xdr:colOff>
      <xdr:row>82</xdr:row>
      <xdr:rowOff>1080737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2418868-AFD0-4F8F-9D45-0B74D4D12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9969" y="21375579"/>
          <a:ext cx="4370295" cy="1982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291353</xdr:colOff>
      <xdr:row>80</xdr:row>
      <xdr:rowOff>582707</xdr:rowOff>
    </xdr:from>
    <xdr:to>
      <xdr:col>11</xdr:col>
      <xdr:colOff>118009</xdr:colOff>
      <xdr:row>82</xdr:row>
      <xdr:rowOff>739590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541C9D-30FF-422A-A3F3-9D2003A4A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5441" y="21392031"/>
          <a:ext cx="3871980" cy="1624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564615</xdr:colOff>
      <xdr:row>80</xdr:row>
      <xdr:rowOff>603437</xdr:rowOff>
    </xdr:from>
    <xdr:to>
      <xdr:col>12</xdr:col>
      <xdr:colOff>392205</xdr:colOff>
      <xdr:row>82</xdr:row>
      <xdr:rowOff>1045252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2F19841-E617-4E68-BB48-3098CF1C9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6703" y="21412761"/>
          <a:ext cx="1867061" cy="1909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I452"/>
  <sheetViews>
    <sheetView showGridLines="0" tabSelected="1" view="pageBreakPreview" topLeftCell="A384" zoomScale="55" zoomScaleNormal="100" zoomScaleSheetLayoutView="55" workbookViewId="0">
      <selection activeCell="F382" sqref="F382:F386"/>
    </sheetView>
  </sheetViews>
  <sheetFormatPr baseColWidth="10" defaultColWidth="11.42578125" defaultRowHeight="15" x14ac:dyDescent="0.25"/>
  <cols>
    <col min="1" max="1" width="11.42578125" style="1"/>
    <col min="2" max="2" width="22.5703125" style="1" customWidth="1"/>
    <col min="3" max="3" width="22.85546875" style="1" customWidth="1"/>
    <col min="4" max="4" width="45.42578125" style="1" customWidth="1"/>
    <col min="5" max="5" width="30.85546875" style="1" bestFit="1" customWidth="1"/>
    <col min="6" max="6" width="23.5703125" style="1" customWidth="1"/>
    <col min="7" max="7" width="22.42578125" style="1" customWidth="1"/>
    <col min="8" max="8" width="26.140625" style="1" bestFit="1" customWidth="1"/>
    <col min="9" max="9" width="15.140625" style="1" bestFit="1" customWidth="1"/>
    <col min="10" max="16384" width="11.42578125" style="1"/>
  </cols>
  <sheetData>
    <row r="12" spans="2:6" ht="21" x14ac:dyDescent="0.25">
      <c r="B12" s="2"/>
      <c r="C12" s="3"/>
      <c r="D12" s="105" t="s">
        <v>14</v>
      </c>
      <c r="E12" s="3"/>
      <c r="F12" s="3"/>
    </row>
    <row r="13" spans="2:6" ht="21" x14ac:dyDescent="0.25">
      <c r="B13" s="2"/>
      <c r="C13" s="3"/>
      <c r="D13" s="105"/>
      <c r="E13" s="3"/>
      <c r="F13" s="3"/>
    </row>
    <row r="14" spans="2:6" ht="19.5" thickBot="1" x14ac:dyDescent="0.35">
      <c r="B14" s="212" t="s">
        <v>10</v>
      </c>
      <c r="C14" s="212"/>
      <c r="D14" s="212"/>
      <c r="E14" s="212"/>
      <c r="F14" s="3"/>
    </row>
    <row r="15" spans="2:6" s="88" customFormat="1" ht="16.5" thickBot="1" x14ac:dyDescent="0.3">
      <c r="B15" s="86" t="s">
        <v>21</v>
      </c>
      <c r="C15" s="86" t="s">
        <v>0</v>
      </c>
      <c r="D15" s="86" t="s">
        <v>22</v>
      </c>
      <c r="E15" s="87" t="s">
        <v>1</v>
      </c>
    </row>
    <row r="16" spans="2:6" s="88" customFormat="1" ht="15.75" x14ac:dyDescent="0.2">
      <c r="B16" s="65">
        <v>45992</v>
      </c>
      <c r="C16" s="149" t="s">
        <v>301</v>
      </c>
      <c r="D16" s="128" t="s">
        <v>51</v>
      </c>
      <c r="E16" s="110">
        <v>40409.4</v>
      </c>
    </row>
    <row r="17" spans="2:5" s="88" customFormat="1" ht="15.75" x14ac:dyDescent="0.2">
      <c r="B17" s="138">
        <v>45992</v>
      </c>
      <c r="C17" s="166" t="s">
        <v>302</v>
      </c>
      <c r="D17" s="79" t="s">
        <v>303</v>
      </c>
      <c r="E17" s="167">
        <v>300</v>
      </c>
    </row>
    <row r="18" spans="2:5" s="88" customFormat="1" ht="15.75" x14ac:dyDescent="0.2">
      <c r="B18" s="65">
        <v>45992</v>
      </c>
      <c r="C18" s="149" t="s">
        <v>304</v>
      </c>
      <c r="D18" s="128" t="s">
        <v>303</v>
      </c>
      <c r="E18" s="110">
        <v>1905</v>
      </c>
    </row>
    <row r="19" spans="2:5" s="88" customFormat="1" ht="15.75" x14ac:dyDescent="0.2">
      <c r="B19" s="65">
        <v>45992</v>
      </c>
      <c r="C19" s="149" t="s">
        <v>305</v>
      </c>
      <c r="D19" s="128" t="s">
        <v>303</v>
      </c>
      <c r="E19" s="110">
        <v>30</v>
      </c>
    </row>
    <row r="20" spans="2:5" s="88" customFormat="1" ht="15.75" x14ac:dyDescent="0.2">
      <c r="B20" s="65">
        <v>45993</v>
      </c>
      <c r="C20" s="149" t="s">
        <v>306</v>
      </c>
      <c r="D20" s="128" t="s">
        <v>303</v>
      </c>
      <c r="E20" s="110">
        <v>265</v>
      </c>
    </row>
    <row r="21" spans="2:5" s="88" customFormat="1" ht="15.75" x14ac:dyDescent="0.2">
      <c r="B21" s="138">
        <v>45993</v>
      </c>
      <c r="C21" s="166" t="s">
        <v>307</v>
      </c>
      <c r="D21" s="79" t="s">
        <v>303</v>
      </c>
      <c r="E21" s="167">
        <v>13000</v>
      </c>
    </row>
    <row r="22" spans="2:5" s="88" customFormat="1" ht="15.75" x14ac:dyDescent="0.2">
      <c r="B22" s="65">
        <v>45994</v>
      </c>
      <c r="C22" s="149" t="s">
        <v>308</v>
      </c>
      <c r="D22" s="128" t="s">
        <v>303</v>
      </c>
      <c r="E22" s="110">
        <v>435</v>
      </c>
    </row>
    <row r="23" spans="2:5" s="88" customFormat="1" ht="15.75" x14ac:dyDescent="0.2">
      <c r="B23" s="65">
        <v>45994</v>
      </c>
      <c r="C23" s="149" t="s">
        <v>309</v>
      </c>
      <c r="D23" s="128" t="s">
        <v>51</v>
      </c>
      <c r="E23" s="110">
        <v>15000</v>
      </c>
    </row>
    <row r="24" spans="2:5" s="88" customFormat="1" ht="15.75" x14ac:dyDescent="0.2">
      <c r="B24" s="65">
        <v>45995</v>
      </c>
      <c r="C24" s="149" t="s">
        <v>310</v>
      </c>
      <c r="D24" s="128" t="s">
        <v>51</v>
      </c>
      <c r="E24" s="110">
        <v>3480.56</v>
      </c>
    </row>
    <row r="25" spans="2:5" s="88" customFormat="1" ht="15.75" x14ac:dyDescent="0.2">
      <c r="B25" s="138">
        <v>45995</v>
      </c>
      <c r="C25" s="166" t="s">
        <v>311</v>
      </c>
      <c r="D25" s="79" t="s">
        <v>303</v>
      </c>
      <c r="E25" s="167">
        <v>560</v>
      </c>
    </row>
    <row r="26" spans="2:5" s="88" customFormat="1" ht="15.75" x14ac:dyDescent="0.2">
      <c r="B26" s="138">
        <v>45996</v>
      </c>
      <c r="C26" s="166" t="s">
        <v>312</v>
      </c>
      <c r="D26" s="79" t="s">
        <v>303</v>
      </c>
      <c r="E26" s="167">
        <v>435</v>
      </c>
    </row>
    <row r="27" spans="2:5" s="88" customFormat="1" ht="15.75" x14ac:dyDescent="0.2">
      <c r="B27" s="138">
        <v>45999</v>
      </c>
      <c r="C27" s="166" t="s">
        <v>313</v>
      </c>
      <c r="D27" s="79" t="s">
        <v>303</v>
      </c>
      <c r="E27" s="167">
        <v>350</v>
      </c>
    </row>
    <row r="28" spans="2:5" s="88" customFormat="1" ht="15.75" x14ac:dyDescent="0.2">
      <c r="B28" s="65">
        <v>45999</v>
      </c>
      <c r="C28" s="149" t="s">
        <v>314</v>
      </c>
      <c r="D28" s="128" t="s">
        <v>303</v>
      </c>
      <c r="E28" s="110">
        <v>90</v>
      </c>
    </row>
    <row r="29" spans="2:5" s="88" customFormat="1" ht="15.75" x14ac:dyDescent="0.2">
      <c r="B29" s="65">
        <v>46000</v>
      </c>
      <c r="C29" s="149" t="s">
        <v>315</v>
      </c>
      <c r="D29" s="128" t="s">
        <v>303</v>
      </c>
      <c r="E29" s="110">
        <v>395</v>
      </c>
    </row>
    <row r="30" spans="2:5" s="88" customFormat="1" ht="15.75" x14ac:dyDescent="0.2">
      <c r="B30" s="65">
        <v>46000</v>
      </c>
      <c r="C30" s="149" t="s">
        <v>316</v>
      </c>
      <c r="D30" s="128" t="s">
        <v>55</v>
      </c>
      <c r="E30" s="110">
        <v>1889.45</v>
      </c>
    </row>
    <row r="31" spans="2:5" s="88" customFormat="1" ht="15.75" x14ac:dyDescent="0.2">
      <c r="B31" s="65">
        <v>46001</v>
      </c>
      <c r="C31" s="149" t="s">
        <v>317</v>
      </c>
      <c r="D31" s="128" t="s">
        <v>303</v>
      </c>
      <c r="E31" s="110">
        <v>585</v>
      </c>
    </row>
    <row r="32" spans="2:5" s="88" customFormat="1" ht="15.75" x14ac:dyDescent="0.2">
      <c r="B32" s="138">
        <v>46002</v>
      </c>
      <c r="C32" s="166" t="s">
        <v>318</v>
      </c>
      <c r="D32" s="79" t="s">
        <v>51</v>
      </c>
      <c r="E32" s="167">
        <v>1840.46</v>
      </c>
    </row>
    <row r="33" spans="2:5" s="88" customFormat="1" ht="15.75" x14ac:dyDescent="0.2">
      <c r="B33" s="138">
        <v>46002</v>
      </c>
      <c r="C33" s="166" t="s">
        <v>319</v>
      </c>
      <c r="D33" s="79" t="s">
        <v>303</v>
      </c>
      <c r="E33" s="167">
        <v>775</v>
      </c>
    </row>
    <row r="34" spans="2:5" s="88" customFormat="1" ht="15.75" x14ac:dyDescent="0.2">
      <c r="B34" s="65">
        <v>46003</v>
      </c>
      <c r="C34" s="149" t="s">
        <v>320</v>
      </c>
      <c r="D34" s="128" t="s">
        <v>303</v>
      </c>
      <c r="E34" s="110">
        <v>765</v>
      </c>
    </row>
    <row r="35" spans="2:5" s="88" customFormat="1" ht="15.75" x14ac:dyDescent="0.2">
      <c r="B35" s="65">
        <v>46006</v>
      </c>
      <c r="C35" s="149" t="s">
        <v>321</v>
      </c>
      <c r="D35" s="128" t="s">
        <v>303</v>
      </c>
      <c r="E35" s="110">
        <v>505</v>
      </c>
    </row>
    <row r="36" spans="2:5" s="88" customFormat="1" ht="17.25" x14ac:dyDescent="0.3">
      <c r="B36" s="138">
        <v>46006</v>
      </c>
      <c r="C36" s="168" t="s">
        <v>322</v>
      </c>
      <c r="D36" s="79" t="s">
        <v>303</v>
      </c>
      <c r="E36" s="167">
        <v>375</v>
      </c>
    </row>
    <row r="37" spans="2:5" s="88" customFormat="1" ht="15.75" x14ac:dyDescent="0.2">
      <c r="B37" s="65">
        <v>46007</v>
      </c>
      <c r="C37" s="149" t="s">
        <v>323</v>
      </c>
      <c r="D37" s="128" t="s">
        <v>303</v>
      </c>
      <c r="E37" s="110">
        <v>730</v>
      </c>
    </row>
    <row r="38" spans="2:5" s="88" customFormat="1" ht="15.75" x14ac:dyDescent="0.2">
      <c r="B38" s="138">
        <v>46008</v>
      </c>
      <c r="C38" s="166" t="s">
        <v>324</v>
      </c>
      <c r="D38" s="79" t="s">
        <v>303</v>
      </c>
      <c r="E38" s="167">
        <v>1090</v>
      </c>
    </row>
    <row r="39" spans="2:5" s="88" customFormat="1" ht="15.75" x14ac:dyDescent="0.2">
      <c r="B39" s="138">
        <v>46009</v>
      </c>
      <c r="C39" s="166" t="s">
        <v>325</v>
      </c>
      <c r="D39" s="79" t="s">
        <v>303</v>
      </c>
      <c r="E39" s="167">
        <v>1390</v>
      </c>
    </row>
    <row r="40" spans="2:5" s="88" customFormat="1" ht="15.75" x14ac:dyDescent="0.2">
      <c r="B40" s="65">
        <v>46009</v>
      </c>
      <c r="C40" s="149" t="s">
        <v>326</v>
      </c>
      <c r="D40" s="128" t="s">
        <v>51</v>
      </c>
      <c r="E40" s="110">
        <v>4910.66</v>
      </c>
    </row>
    <row r="41" spans="2:5" s="88" customFormat="1" ht="15.75" x14ac:dyDescent="0.2">
      <c r="B41" s="138">
        <v>46010</v>
      </c>
      <c r="C41" s="166" t="s">
        <v>327</v>
      </c>
      <c r="D41" s="79" t="s">
        <v>51</v>
      </c>
      <c r="E41" s="167">
        <v>1291.0999999999999</v>
      </c>
    </row>
    <row r="42" spans="2:5" s="88" customFormat="1" ht="15.75" x14ac:dyDescent="0.2">
      <c r="B42" s="138">
        <v>46010</v>
      </c>
      <c r="C42" s="166" t="s">
        <v>328</v>
      </c>
      <c r="D42" s="79" t="s">
        <v>303</v>
      </c>
      <c r="E42" s="167">
        <v>845</v>
      </c>
    </row>
    <row r="43" spans="2:5" s="88" customFormat="1" ht="15.75" x14ac:dyDescent="0.2">
      <c r="B43" s="138">
        <v>46013</v>
      </c>
      <c r="C43" s="166" t="s">
        <v>329</v>
      </c>
      <c r="D43" s="79" t="s">
        <v>303</v>
      </c>
      <c r="E43" s="167">
        <v>540</v>
      </c>
    </row>
    <row r="44" spans="2:5" s="88" customFormat="1" ht="15.75" x14ac:dyDescent="0.2">
      <c r="B44" s="138">
        <v>46013</v>
      </c>
      <c r="C44" s="166" t="s">
        <v>330</v>
      </c>
      <c r="D44" s="79" t="s">
        <v>303</v>
      </c>
      <c r="E44" s="167">
        <v>465</v>
      </c>
    </row>
    <row r="45" spans="2:5" s="88" customFormat="1" ht="15.75" x14ac:dyDescent="0.2">
      <c r="B45" s="65">
        <v>46013</v>
      </c>
      <c r="C45" s="149" t="s">
        <v>331</v>
      </c>
      <c r="D45" s="128" t="s">
        <v>51</v>
      </c>
      <c r="E45" s="110">
        <v>1826.46</v>
      </c>
    </row>
    <row r="46" spans="2:5" s="88" customFormat="1" ht="15.75" x14ac:dyDescent="0.2">
      <c r="B46" s="65">
        <v>46013</v>
      </c>
      <c r="C46" s="149" t="s">
        <v>332</v>
      </c>
      <c r="D46" s="128" t="s">
        <v>51</v>
      </c>
      <c r="E46" s="110">
        <v>4422.92</v>
      </c>
    </row>
    <row r="47" spans="2:5" s="88" customFormat="1" ht="15.75" x14ac:dyDescent="0.2">
      <c r="B47" s="65">
        <v>46014</v>
      </c>
      <c r="C47" s="149" t="s">
        <v>333</v>
      </c>
      <c r="D47" s="128" t="s">
        <v>51</v>
      </c>
      <c r="E47" s="110">
        <v>51324</v>
      </c>
    </row>
    <row r="48" spans="2:5" s="88" customFormat="1" ht="15.75" x14ac:dyDescent="0.2">
      <c r="B48" s="65">
        <v>46014</v>
      </c>
      <c r="C48" s="149" t="s">
        <v>334</v>
      </c>
      <c r="D48" s="128" t="s">
        <v>51</v>
      </c>
      <c r="E48" s="110">
        <v>68930.320000000007</v>
      </c>
    </row>
    <row r="49" spans="2:5" s="88" customFormat="1" ht="15.75" x14ac:dyDescent="0.2">
      <c r="B49" s="65">
        <v>46014</v>
      </c>
      <c r="C49" s="149" t="s">
        <v>335</v>
      </c>
      <c r="D49" s="128" t="s">
        <v>51</v>
      </c>
      <c r="E49" s="110">
        <v>5623</v>
      </c>
    </row>
    <row r="50" spans="2:5" s="88" customFormat="1" ht="15.75" x14ac:dyDescent="0.2">
      <c r="B50" s="65">
        <v>46014</v>
      </c>
      <c r="C50" s="149" t="s">
        <v>336</v>
      </c>
      <c r="D50" s="128" t="s">
        <v>303</v>
      </c>
      <c r="E50" s="110">
        <v>445</v>
      </c>
    </row>
    <row r="51" spans="2:5" s="88" customFormat="1" ht="15.75" x14ac:dyDescent="0.2">
      <c r="B51" s="65">
        <v>46017</v>
      </c>
      <c r="C51" s="149" t="s">
        <v>337</v>
      </c>
      <c r="D51" s="128" t="s">
        <v>303</v>
      </c>
      <c r="E51" s="110">
        <v>180</v>
      </c>
    </row>
    <row r="52" spans="2:5" s="88" customFormat="1" ht="15.75" x14ac:dyDescent="0.2">
      <c r="B52" s="65">
        <v>46020</v>
      </c>
      <c r="C52" s="149" t="s">
        <v>338</v>
      </c>
      <c r="D52" s="128" t="s">
        <v>303</v>
      </c>
      <c r="E52" s="110">
        <v>350</v>
      </c>
    </row>
    <row r="53" spans="2:5" s="88" customFormat="1" ht="15.75" x14ac:dyDescent="0.2">
      <c r="B53" s="65">
        <v>46020</v>
      </c>
      <c r="C53" s="149" t="s">
        <v>339</v>
      </c>
      <c r="D53" s="128" t="s">
        <v>303</v>
      </c>
      <c r="E53" s="110">
        <v>195</v>
      </c>
    </row>
    <row r="54" spans="2:5" s="88" customFormat="1" ht="15.75" x14ac:dyDescent="0.2">
      <c r="B54" s="65">
        <v>46021</v>
      </c>
      <c r="C54" s="149" t="s">
        <v>340</v>
      </c>
      <c r="D54" s="128" t="s">
        <v>303</v>
      </c>
      <c r="E54" s="110">
        <v>725</v>
      </c>
    </row>
    <row r="55" spans="2:5" s="88" customFormat="1" ht="15.75" x14ac:dyDescent="0.2">
      <c r="B55" s="65">
        <v>46021</v>
      </c>
      <c r="C55" s="149" t="s">
        <v>341</v>
      </c>
      <c r="D55" s="128" t="s">
        <v>51</v>
      </c>
      <c r="E55" s="110">
        <v>30587.919999999998</v>
      </c>
    </row>
    <row r="56" spans="2:5" s="88" customFormat="1" ht="15.75" x14ac:dyDescent="0.2">
      <c r="B56" s="65">
        <v>46021</v>
      </c>
      <c r="C56" s="149" t="s">
        <v>342</v>
      </c>
      <c r="D56" s="128" t="s">
        <v>51</v>
      </c>
      <c r="E56" s="110">
        <v>1030191.8</v>
      </c>
    </row>
    <row r="57" spans="2:5" x14ac:dyDescent="0.25">
      <c r="B57" s="18"/>
      <c r="C57" s="19"/>
      <c r="D57" s="116" t="s">
        <v>30</v>
      </c>
      <c r="E57" s="52">
        <f>SUM(E16:E56)</f>
        <v>1289453.05</v>
      </c>
    </row>
    <row r="58" spans="2:5" x14ac:dyDescent="0.25">
      <c r="B58" s="33"/>
      <c r="C58" s="34"/>
      <c r="D58" s="34"/>
      <c r="E58" s="35"/>
    </row>
    <row r="59" spans="2:5" hidden="1" x14ac:dyDescent="0.25">
      <c r="B59" s="33"/>
      <c r="C59" s="34"/>
      <c r="D59" s="34"/>
      <c r="E59" s="35"/>
    </row>
    <row r="60" spans="2:5" ht="16.5" hidden="1" x14ac:dyDescent="0.25">
      <c r="B60" s="245" t="s">
        <v>31</v>
      </c>
      <c r="C60" s="245"/>
      <c r="D60" s="245"/>
      <c r="E60" s="245"/>
    </row>
    <row r="61" spans="2:5" ht="16.5" hidden="1" x14ac:dyDescent="0.25">
      <c r="B61" s="245" t="s">
        <v>49</v>
      </c>
      <c r="C61" s="245"/>
      <c r="D61" s="245"/>
      <c r="E61" s="245"/>
    </row>
    <row r="62" spans="2:5" ht="16.5" hidden="1" x14ac:dyDescent="0.25">
      <c r="B62" s="246" t="s">
        <v>72</v>
      </c>
      <c r="C62" s="247"/>
      <c r="D62" s="247"/>
      <c r="E62" s="247"/>
    </row>
    <row r="63" spans="2:5" ht="16.5" hidden="1" x14ac:dyDescent="0.25">
      <c r="B63" s="245" t="s">
        <v>32</v>
      </c>
      <c r="C63" s="245"/>
      <c r="D63" s="245"/>
      <c r="E63" s="245"/>
    </row>
    <row r="64" spans="2:5" hidden="1" x14ac:dyDescent="0.25">
      <c r="B64" s="33"/>
      <c r="C64" s="34"/>
      <c r="D64" s="34"/>
      <c r="E64" s="36"/>
    </row>
    <row r="65" spans="2:6" hidden="1" x14ac:dyDescent="0.25">
      <c r="B65" s="80" t="s">
        <v>6</v>
      </c>
      <c r="C65" s="81" t="s">
        <v>0</v>
      </c>
      <c r="D65" s="80" t="s">
        <v>9</v>
      </c>
      <c r="E65" s="82" t="s">
        <v>23</v>
      </c>
    </row>
    <row r="66" spans="2:6" hidden="1" x14ac:dyDescent="0.25">
      <c r="B66" s="121"/>
      <c r="C66" s="122"/>
      <c r="D66" s="214" t="s">
        <v>56</v>
      </c>
      <c r="E66" s="123"/>
    </row>
    <row r="67" spans="2:6" hidden="1" x14ac:dyDescent="0.25">
      <c r="B67" s="121"/>
      <c r="C67" s="122"/>
      <c r="D67" s="215"/>
      <c r="E67" s="123"/>
    </row>
    <row r="68" spans="2:6" hidden="1" x14ac:dyDescent="0.25">
      <c r="B68" s="121"/>
      <c r="C68" s="122"/>
      <c r="D68" s="215"/>
      <c r="E68" s="123"/>
    </row>
    <row r="69" spans="2:6" hidden="1" x14ac:dyDescent="0.25">
      <c r="B69" s="121"/>
      <c r="C69" s="122"/>
      <c r="D69" s="215"/>
      <c r="E69" s="123"/>
    </row>
    <row r="70" spans="2:6" hidden="1" x14ac:dyDescent="0.25">
      <c r="B70" s="65"/>
      <c r="C70" s="115"/>
      <c r="D70" s="51" t="s">
        <v>30</v>
      </c>
      <c r="E70" s="37">
        <f>SUM(E66:E69)</f>
        <v>0</v>
      </c>
    </row>
    <row r="71" spans="2:6" hidden="1" x14ac:dyDescent="0.25">
      <c r="B71" s="21"/>
      <c r="C71" s="21"/>
      <c r="D71" s="21"/>
      <c r="E71" s="22"/>
    </row>
    <row r="72" spans="2:6" x14ac:dyDescent="0.25">
      <c r="B72" s="21"/>
      <c r="C72" s="21"/>
      <c r="D72" s="21"/>
      <c r="E72" s="22"/>
    </row>
    <row r="73" spans="2:6" ht="18.75" x14ac:dyDescent="0.3">
      <c r="B73" s="244" t="s">
        <v>11</v>
      </c>
      <c r="C73" s="244"/>
      <c r="D73" s="244"/>
      <c r="E73" s="244"/>
    </row>
    <row r="74" spans="2:6" x14ac:dyDescent="0.25">
      <c r="B74" s="80" t="s">
        <v>6</v>
      </c>
      <c r="C74" s="81" t="s">
        <v>0</v>
      </c>
      <c r="D74" s="80" t="s">
        <v>9</v>
      </c>
      <c r="E74" s="82" t="s">
        <v>23</v>
      </c>
    </row>
    <row r="75" spans="2:6" x14ac:dyDescent="0.25">
      <c r="B75" s="118">
        <v>46002</v>
      </c>
      <c r="C75" s="119">
        <v>4524000034157</v>
      </c>
      <c r="D75" s="248" t="s">
        <v>52</v>
      </c>
      <c r="E75" s="120">
        <v>14054</v>
      </c>
    </row>
    <row r="76" spans="2:6" x14ac:dyDescent="0.25">
      <c r="B76" s="118">
        <v>46003</v>
      </c>
      <c r="C76" s="119">
        <v>4524000031179</v>
      </c>
      <c r="D76" s="249"/>
      <c r="E76" s="120">
        <v>2193957</v>
      </c>
    </row>
    <row r="77" spans="2:6" x14ac:dyDescent="0.25">
      <c r="B77" s="118">
        <v>46008</v>
      </c>
      <c r="C77" s="119">
        <v>4524000032398</v>
      </c>
      <c r="D77" s="249"/>
      <c r="E77" s="120">
        <v>1096978.5</v>
      </c>
    </row>
    <row r="78" spans="2:6" x14ac:dyDescent="0.25">
      <c r="B78" s="118">
        <v>46015</v>
      </c>
      <c r="C78" s="119">
        <v>4524000030608</v>
      </c>
      <c r="D78" s="249"/>
      <c r="E78" s="120">
        <v>580959.5</v>
      </c>
    </row>
    <row r="79" spans="2:6" x14ac:dyDescent="0.25">
      <c r="B79" s="65"/>
      <c r="C79" s="83"/>
      <c r="D79" s="84" t="s">
        <v>30</v>
      </c>
      <c r="E79" s="85">
        <f>SUM(E75:E78)</f>
        <v>3885949</v>
      </c>
      <c r="F79" s="4"/>
    </row>
    <row r="80" spans="2:6" x14ac:dyDescent="0.25">
      <c r="B80" s="135"/>
      <c r="C80" s="136"/>
      <c r="D80" s="137"/>
      <c r="E80" s="134"/>
      <c r="F80" s="4"/>
    </row>
    <row r="81" spans="2:8" hidden="1" x14ac:dyDescent="0.25">
      <c r="B81" s="213" t="s">
        <v>61</v>
      </c>
      <c r="C81" s="213"/>
      <c r="D81" s="213"/>
      <c r="E81" s="213"/>
      <c r="F81" s="4"/>
    </row>
    <row r="82" spans="2:8" hidden="1" x14ac:dyDescent="0.25">
      <c r="B82" s="217" t="s">
        <v>62</v>
      </c>
      <c r="C82" s="217"/>
      <c r="D82" s="217"/>
      <c r="E82" s="217"/>
      <c r="F82" s="4"/>
    </row>
    <row r="83" spans="2:8" hidden="1" x14ac:dyDescent="0.25">
      <c r="B83" s="130" t="s">
        <v>6</v>
      </c>
      <c r="C83" s="130" t="s">
        <v>0</v>
      </c>
      <c r="D83" s="130" t="s">
        <v>59</v>
      </c>
      <c r="E83" s="130" t="s">
        <v>60</v>
      </c>
      <c r="F83" s="4"/>
    </row>
    <row r="84" spans="2:8" hidden="1" x14ac:dyDescent="0.25">
      <c r="B84" s="150"/>
      <c r="C84" s="151"/>
      <c r="D84" s="152"/>
      <c r="E84" s="153"/>
      <c r="F84" s="4"/>
    </row>
    <row r="85" spans="2:8" hidden="1" x14ac:dyDescent="0.25">
      <c r="B85" s="218" t="s">
        <v>30</v>
      </c>
      <c r="C85" s="219"/>
      <c r="D85" s="220"/>
      <c r="E85" s="131">
        <f>SUM(E84:E84)</f>
        <v>0</v>
      </c>
      <c r="F85" s="4"/>
    </row>
    <row r="86" spans="2:8" x14ac:dyDescent="0.25">
      <c r="B86" s="135"/>
      <c r="C86" s="136"/>
      <c r="D86" s="137"/>
      <c r="E86" s="134"/>
      <c r="F86" s="4"/>
    </row>
    <row r="87" spans="2:8" x14ac:dyDescent="0.25">
      <c r="B87" s="135"/>
      <c r="C87" s="136"/>
      <c r="D87" s="137"/>
      <c r="E87" s="134"/>
      <c r="F87" s="4"/>
    </row>
    <row r="88" spans="2:8" ht="19.5" thickBot="1" x14ac:dyDescent="0.3">
      <c r="B88" s="233"/>
      <c r="C88" s="233"/>
      <c r="D88" s="233"/>
      <c r="E88" s="12"/>
    </row>
    <row r="89" spans="2:8" ht="24" thickBot="1" x14ac:dyDescent="0.3">
      <c r="B89" s="113" t="s">
        <v>16</v>
      </c>
      <c r="C89" s="113"/>
      <c r="D89" s="113"/>
      <c r="E89" s="114">
        <f>E79+E57+E70+E85</f>
        <v>5175402.05</v>
      </c>
    </row>
    <row r="90" spans="2:8" ht="23.25" x14ac:dyDescent="0.25">
      <c r="D90" s="62"/>
      <c r="E90" s="62"/>
      <c r="F90" s="63"/>
    </row>
    <row r="92" spans="2:8" ht="18.75" x14ac:dyDescent="0.3">
      <c r="B92" s="212" t="s">
        <v>12</v>
      </c>
      <c r="C92" s="212"/>
      <c r="D92" s="212"/>
      <c r="E92" s="212"/>
      <c r="F92" s="212"/>
      <c r="G92" s="10"/>
      <c r="H92" s="10"/>
    </row>
    <row r="93" spans="2:8" ht="18.75" x14ac:dyDescent="0.3">
      <c r="B93" s="212" t="s">
        <v>10</v>
      </c>
      <c r="C93" s="212"/>
      <c r="D93" s="212"/>
      <c r="E93" s="212"/>
      <c r="F93" s="212"/>
      <c r="G93" s="10"/>
      <c r="H93" s="10"/>
    </row>
    <row r="94" spans="2:8" ht="18.75" x14ac:dyDescent="0.3">
      <c r="B94" s="212" t="s">
        <v>8</v>
      </c>
      <c r="C94" s="212"/>
      <c r="D94" s="212"/>
      <c r="E94" s="212"/>
      <c r="F94" s="212"/>
      <c r="G94" s="10"/>
      <c r="H94" s="10"/>
    </row>
    <row r="95" spans="2:8" ht="19.5" thickBot="1" x14ac:dyDescent="0.35">
      <c r="B95" s="216" t="s">
        <v>20</v>
      </c>
      <c r="C95" s="216"/>
      <c r="D95" s="216"/>
      <c r="E95" s="216"/>
      <c r="F95" s="216"/>
      <c r="G95" s="10"/>
      <c r="H95" s="10"/>
    </row>
    <row r="96" spans="2:8" ht="16.5" thickBot="1" x14ac:dyDescent="0.3">
      <c r="B96" s="11" t="s">
        <v>0</v>
      </c>
      <c r="C96" s="11" t="s">
        <v>6</v>
      </c>
      <c r="D96" s="11" t="s">
        <v>5</v>
      </c>
      <c r="E96" s="71" t="s">
        <v>24</v>
      </c>
      <c r="F96" s="11" t="s">
        <v>2</v>
      </c>
    </row>
    <row r="97" spans="2:8" x14ac:dyDescent="0.25">
      <c r="B97" s="14" t="s">
        <v>348</v>
      </c>
      <c r="C97" s="13">
        <v>45995</v>
      </c>
      <c r="D97" s="185">
        <v>50</v>
      </c>
      <c r="E97" s="198">
        <v>63.82</v>
      </c>
      <c r="F97" s="57">
        <f>SUM(D97*E97)</f>
        <v>3191</v>
      </c>
    </row>
    <row r="98" spans="2:8" x14ac:dyDescent="0.25">
      <c r="B98" s="14" t="s">
        <v>349</v>
      </c>
      <c r="C98" s="13">
        <v>45995</v>
      </c>
      <c r="D98" s="185">
        <v>63</v>
      </c>
      <c r="E98" s="198">
        <v>63.81</v>
      </c>
      <c r="F98" s="57">
        <f t="shared" ref="F98:F99" si="0">SUM(D98*E98)</f>
        <v>4020.03</v>
      </c>
    </row>
    <row r="99" spans="2:8" x14ac:dyDescent="0.25">
      <c r="B99" s="14" t="s">
        <v>350</v>
      </c>
      <c r="C99" s="13">
        <v>46013</v>
      </c>
      <c r="D99" s="185">
        <v>40</v>
      </c>
      <c r="E99" s="199">
        <v>62.33</v>
      </c>
      <c r="F99" s="57">
        <f t="shared" si="0"/>
        <v>2493.1999999999998</v>
      </c>
    </row>
    <row r="100" spans="2:8" ht="19.5" thickBot="1" x14ac:dyDescent="0.35">
      <c r="B100" s="221" t="s">
        <v>13</v>
      </c>
      <c r="C100" s="222"/>
      <c r="D100" s="58">
        <f>SUM(D97:D99)</f>
        <v>153</v>
      </c>
      <c r="E100" s="59"/>
      <c r="F100" s="60">
        <f>SUM(F97:F99)</f>
        <v>9704.23</v>
      </c>
    </row>
    <row r="101" spans="2:8" ht="15.75" thickTop="1" x14ac:dyDescent="0.25">
      <c r="B101" s="5"/>
      <c r="C101" s="5"/>
      <c r="D101" s="6"/>
      <c r="E101" s="7"/>
    </row>
    <row r="102" spans="2:8" ht="19.5" thickBot="1" x14ac:dyDescent="0.35">
      <c r="B102" s="216" t="s">
        <v>19</v>
      </c>
      <c r="C102" s="216"/>
      <c r="D102" s="216"/>
      <c r="E102" s="216"/>
      <c r="F102" s="216"/>
    </row>
    <row r="103" spans="2:8" ht="16.5" thickBot="1" x14ac:dyDescent="0.3">
      <c r="B103" s="141" t="s">
        <v>0</v>
      </c>
      <c r="C103" s="141" t="s">
        <v>6</v>
      </c>
      <c r="D103" s="141" t="s">
        <v>5</v>
      </c>
      <c r="E103" s="142" t="s">
        <v>24</v>
      </c>
      <c r="F103" s="142" t="s">
        <v>2</v>
      </c>
    </row>
    <row r="104" spans="2:8" x14ac:dyDescent="0.25">
      <c r="B104" s="14" t="s">
        <v>343</v>
      </c>
      <c r="C104" s="13">
        <v>45995</v>
      </c>
      <c r="D104" s="57">
        <v>30</v>
      </c>
      <c r="E104" s="20">
        <v>64.0666666666</v>
      </c>
      <c r="F104" s="68">
        <f>SUM(D104*E104)</f>
        <v>1921.999999998</v>
      </c>
    </row>
    <row r="105" spans="2:8" x14ac:dyDescent="0.25">
      <c r="B105" s="14" t="s">
        <v>344</v>
      </c>
      <c r="C105" s="13">
        <v>46001</v>
      </c>
      <c r="D105" s="57">
        <v>210</v>
      </c>
      <c r="E105" s="20">
        <v>63.38</v>
      </c>
      <c r="F105" s="68">
        <f t="shared" ref="F105:F108" si="1">SUM(D105*E105)</f>
        <v>13309.800000000001</v>
      </c>
    </row>
    <row r="106" spans="2:8" x14ac:dyDescent="0.25">
      <c r="B106" s="14" t="s">
        <v>345</v>
      </c>
      <c r="C106" s="13">
        <v>46007</v>
      </c>
      <c r="D106" s="57">
        <v>10</v>
      </c>
      <c r="E106" s="20">
        <v>63.4</v>
      </c>
      <c r="F106" s="68">
        <f t="shared" si="1"/>
        <v>634</v>
      </c>
    </row>
    <row r="107" spans="2:8" x14ac:dyDescent="0.25">
      <c r="B107" s="14" t="s">
        <v>346</v>
      </c>
      <c r="C107" s="13">
        <v>46017</v>
      </c>
      <c r="D107" s="57">
        <v>145</v>
      </c>
      <c r="E107" s="20">
        <v>62.76</v>
      </c>
      <c r="F107" s="68">
        <f t="shared" si="1"/>
        <v>9100.1999999999989</v>
      </c>
    </row>
    <row r="108" spans="2:8" x14ac:dyDescent="0.25">
      <c r="B108" s="14" t="s">
        <v>347</v>
      </c>
      <c r="C108" s="13">
        <v>46009</v>
      </c>
      <c r="D108" s="57">
        <v>90</v>
      </c>
      <c r="E108" s="140">
        <v>62.444444444399998</v>
      </c>
      <c r="F108" s="68">
        <f t="shared" si="1"/>
        <v>5619.999999996</v>
      </c>
    </row>
    <row r="109" spans="2:8" ht="19.5" customHeight="1" thickBot="1" x14ac:dyDescent="0.35">
      <c r="B109" s="221" t="s">
        <v>13</v>
      </c>
      <c r="C109" s="221"/>
      <c r="D109" s="61">
        <f>SUM(D104:D108)</f>
        <v>485</v>
      </c>
      <c r="E109" s="61"/>
      <c r="F109" s="61">
        <f>SUM(F104:F108)</f>
        <v>30585.999999993997</v>
      </c>
      <c r="G109" s="17"/>
    </row>
    <row r="110" spans="2:8" ht="15.75" thickTop="1" x14ac:dyDescent="0.25">
      <c r="B110" s="5"/>
      <c r="C110" s="5"/>
      <c r="D110" s="6"/>
      <c r="E110" s="8"/>
      <c r="F110" s="7"/>
      <c r="G110" s="17"/>
    </row>
    <row r="111" spans="2:8" x14ac:dyDescent="0.25">
      <c r="B111" s="212" t="s">
        <v>15</v>
      </c>
      <c r="C111" s="212"/>
      <c r="D111" s="212"/>
      <c r="E111" s="212"/>
      <c r="F111" s="212"/>
      <c r="G111" s="17"/>
    </row>
    <row r="112" spans="2:8" ht="15.75" thickBot="1" x14ac:dyDescent="0.3">
      <c r="B112" s="216"/>
      <c r="C112" s="216"/>
      <c r="D112" s="216"/>
      <c r="E112" s="216"/>
      <c r="F112" s="216"/>
      <c r="G112" s="16"/>
      <c r="H112" s="15"/>
    </row>
    <row r="113" spans="2:6" ht="16.5" thickBot="1" x14ac:dyDescent="0.3">
      <c r="B113" s="72" t="s">
        <v>0</v>
      </c>
      <c r="C113" s="73" t="s">
        <v>6</v>
      </c>
      <c r="D113" s="74" t="s">
        <v>5</v>
      </c>
      <c r="E113" s="70" t="s">
        <v>24</v>
      </c>
      <c r="F113" s="69" t="s">
        <v>2</v>
      </c>
    </row>
    <row r="114" spans="2:6" x14ac:dyDescent="0.25">
      <c r="B114" s="14" t="s">
        <v>351</v>
      </c>
      <c r="C114" s="13">
        <v>46010</v>
      </c>
      <c r="D114" s="186">
        <v>90349.5</v>
      </c>
      <c r="E114" s="187">
        <v>63.617982058499997</v>
      </c>
      <c r="F114" s="57">
        <v>5747852.8699944457</v>
      </c>
    </row>
    <row r="115" spans="2:6" x14ac:dyDescent="0.25">
      <c r="B115" s="23" t="s">
        <v>352</v>
      </c>
      <c r="C115" s="24">
        <v>46015</v>
      </c>
      <c r="D115" s="185">
        <v>55063.5</v>
      </c>
      <c r="E115" s="140">
        <v>62.831149990999997</v>
      </c>
      <c r="F115" s="68">
        <v>3459703.0275294282</v>
      </c>
    </row>
    <row r="116" spans="2:6" ht="19.5" thickBot="1" x14ac:dyDescent="0.35">
      <c r="B116" s="243" t="s">
        <v>17</v>
      </c>
      <c r="C116" s="243"/>
      <c r="D116" s="61">
        <f>SUM(D114:D115)</f>
        <v>145413</v>
      </c>
      <c r="E116" s="61"/>
      <c r="F116" s="59">
        <f>SUM(F114:F115)</f>
        <v>9207555.8975238744</v>
      </c>
    </row>
    <row r="117" spans="2:6" ht="15.75" thickTop="1" x14ac:dyDescent="0.25">
      <c r="B117" s="5"/>
      <c r="C117" s="5"/>
      <c r="D117" s="6"/>
      <c r="E117" s="8"/>
      <c r="F117" s="7"/>
    </row>
    <row r="118" spans="2:6" hidden="1" x14ac:dyDescent="0.25">
      <c r="B118" s="252" t="s">
        <v>25</v>
      </c>
      <c r="C118" s="252"/>
      <c r="D118" s="252"/>
      <c r="E118" s="252"/>
      <c r="F118" s="252"/>
    </row>
    <row r="119" spans="2:6" ht="15.75" hidden="1" thickBot="1" x14ac:dyDescent="0.3">
      <c r="B119" s="253"/>
      <c r="C119" s="253"/>
      <c r="D119" s="253"/>
      <c r="E119" s="253"/>
      <c r="F119" s="253"/>
    </row>
    <row r="120" spans="2:6" ht="16.5" hidden="1" thickBot="1" x14ac:dyDescent="0.3">
      <c r="B120" s="73" t="s">
        <v>0</v>
      </c>
      <c r="C120" s="73" t="s">
        <v>6</v>
      </c>
      <c r="D120" s="70" t="s">
        <v>5</v>
      </c>
      <c r="E120" s="70" t="s">
        <v>24</v>
      </c>
      <c r="F120" s="11" t="s">
        <v>2</v>
      </c>
    </row>
    <row r="121" spans="2:6" hidden="1" x14ac:dyDescent="0.25">
      <c r="B121" s="14"/>
      <c r="C121" s="13"/>
      <c r="D121" s="57"/>
      <c r="E121" s="20"/>
      <c r="F121" s="68"/>
    </row>
    <row r="122" spans="2:6" ht="15.75" hidden="1" thickBot="1" x14ac:dyDescent="0.3">
      <c r="B122" s="223" t="s">
        <v>17</v>
      </c>
      <c r="C122" s="224"/>
      <c r="D122" s="61">
        <f>SUM(D121:D121)</f>
        <v>0</v>
      </c>
      <c r="E122" s="61"/>
      <c r="F122" s="60">
        <f>SUM(F121:F121)</f>
        <v>0</v>
      </c>
    </row>
    <row r="123" spans="2:6" hidden="1" x14ac:dyDescent="0.25">
      <c r="B123" s="188"/>
      <c r="C123" s="188"/>
      <c r="D123" s="124"/>
      <c r="E123" s="124"/>
      <c r="F123" s="189"/>
    </row>
    <row r="124" spans="2:6" ht="19.5" hidden="1" thickBot="1" x14ac:dyDescent="0.35">
      <c r="B124" s="216" t="s">
        <v>50</v>
      </c>
      <c r="C124" s="216"/>
      <c r="D124" s="216"/>
      <c r="E124" s="216"/>
      <c r="F124" s="216"/>
    </row>
    <row r="125" spans="2:6" ht="16.5" hidden="1" thickBot="1" x14ac:dyDescent="0.3">
      <c r="B125" s="190" t="s">
        <v>0</v>
      </c>
      <c r="C125" s="191" t="s">
        <v>6</v>
      </c>
      <c r="D125" s="192" t="s">
        <v>5</v>
      </c>
      <c r="E125" s="192" t="s">
        <v>24</v>
      </c>
      <c r="F125" s="193" t="s">
        <v>2</v>
      </c>
    </row>
    <row r="126" spans="2:6" hidden="1" x14ac:dyDescent="0.25">
      <c r="B126" s="14"/>
      <c r="C126" s="13"/>
      <c r="D126" s="57"/>
      <c r="E126" s="194"/>
      <c r="F126" s="68"/>
    </row>
    <row r="127" spans="2:6" ht="19.5" hidden="1" thickBot="1" x14ac:dyDescent="0.35">
      <c r="B127" s="243" t="s">
        <v>17</v>
      </c>
      <c r="C127" s="243"/>
      <c r="D127" s="195">
        <f>SUM(D126:D126)</f>
        <v>0</v>
      </c>
      <c r="E127" s="195"/>
      <c r="F127" s="195">
        <f>SUM(F126:F126)</f>
        <v>0</v>
      </c>
    </row>
    <row r="128" spans="2:6" ht="18.75" x14ac:dyDescent="0.3">
      <c r="B128" s="117"/>
      <c r="C128" s="117"/>
      <c r="D128" s="95"/>
      <c r="E128" s="95"/>
      <c r="F128" s="95"/>
    </row>
    <row r="129" spans="1:8" ht="19.5" thickBot="1" x14ac:dyDescent="0.35">
      <c r="B129" s="216" t="s">
        <v>28</v>
      </c>
      <c r="C129" s="216"/>
      <c r="D129" s="216"/>
      <c r="E129" s="216"/>
      <c r="F129" s="216"/>
    </row>
    <row r="130" spans="1:8" ht="16.5" thickBot="1" x14ac:dyDescent="0.3">
      <c r="B130" s="190" t="s">
        <v>0</v>
      </c>
      <c r="C130" s="191" t="s">
        <v>6</v>
      </c>
      <c r="D130" s="192" t="s">
        <v>5</v>
      </c>
      <c r="E130" s="192" t="s">
        <v>24</v>
      </c>
      <c r="F130" s="193" t="s">
        <v>2</v>
      </c>
    </row>
    <row r="131" spans="1:8" x14ac:dyDescent="0.25">
      <c r="B131" s="23" t="s">
        <v>75</v>
      </c>
      <c r="C131" s="24">
        <v>45988</v>
      </c>
      <c r="D131" s="186">
        <v>268.92</v>
      </c>
      <c r="E131" s="194">
        <v>62.759965000000001</v>
      </c>
      <c r="F131" s="68">
        <v>16877.41</v>
      </c>
    </row>
    <row r="132" spans="1:8" ht="19.5" thickBot="1" x14ac:dyDescent="0.35">
      <c r="B132" s="243" t="s">
        <v>17</v>
      </c>
      <c r="C132" s="243"/>
      <c r="D132" s="195">
        <f>SUM(D131:D131)</f>
        <v>268.92</v>
      </c>
      <c r="E132" s="195"/>
      <c r="F132" s="195">
        <f>SUM(F131:F131)</f>
        <v>16877.41</v>
      </c>
    </row>
    <row r="133" spans="1:8" ht="15.75" thickTop="1" x14ac:dyDescent="0.25">
      <c r="B133" s="5"/>
      <c r="C133" s="5"/>
      <c r="D133" s="6"/>
      <c r="E133" s="8"/>
      <c r="F133" s="7"/>
    </row>
    <row r="134" spans="1:8" s="93" customFormat="1" ht="18.75" x14ac:dyDescent="0.3">
      <c r="B134" s="117"/>
      <c r="C134" s="117"/>
      <c r="D134" s="124"/>
      <c r="E134" s="124"/>
      <c r="F134" s="125"/>
    </row>
    <row r="135" spans="1:8" s="93" customFormat="1" ht="19.5" thickBot="1" x14ac:dyDescent="0.35">
      <c r="B135" s="225" t="s">
        <v>41</v>
      </c>
      <c r="C135" s="225"/>
      <c r="D135" s="225"/>
      <c r="E135" s="225"/>
      <c r="F135" s="143"/>
    </row>
    <row r="136" spans="1:8" customFormat="1" ht="15.75" x14ac:dyDescent="0.25">
      <c r="A136" s="30"/>
      <c r="B136" s="89" t="s">
        <v>42</v>
      </c>
      <c r="C136" s="90" t="s">
        <v>43</v>
      </c>
      <c r="D136" s="91" t="s">
        <v>44</v>
      </c>
      <c r="E136" s="92" t="s">
        <v>45</v>
      </c>
    </row>
    <row r="137" spans="1:8" customFormat="1" ht="15.75" x14ac:dyDescent="0.25">
      <c r="B137" s="154" t="s">
        <v>67</v>
      </c>
      <c r="C137" s="155" t="s">
        <v>68</v>
      </c>
      <c r="D137" s="250">
        <v>349541.54</v>
      </c>
      <c r="E137" s="234">
        <v>349541.54</v>
      </c>
      <c r="F137" s="93"/>
      <c r="G137" s="31"/>
      <c r="H137" s="32"/>
    </row>
    <row r="138" spans="1:8" customFormat="1" ht="15.75" x14ac:dyDescent="0.25">
      <c r="B138" s="156" t="s">
        <v>48</v>
      </c>
      <c r="C138" s="157" t="s">
        <v>27</v>
      </c>
      <c r="D138" s="251"/>
      <c r="E138" s="235"/>
      <c r="F138" s="93"/>
      <c r="G138" s="97"/>
      <c r="H138" s="98"/>
    </row>
    <row r="139" spans="1:8" customFormat="1" ht="15.75" thickBot="1" x14ac:dyDescent="0.3">
      <c r="B139" s="210" t="s">
        <v>40</v>
      </c>
      <c r="C139" s="211"/>
      <c r="D139" s="126">
        <f>SUM(D137:D138)</f>
        <v>349541.54</v>
      </c>
      <c r="E139" s="127">
        <f>SUM(E137:E137)</f>
        <v>349541.54</v>
      </c>
      <c r="G139" s="99"/>
      <c r="H139" s="99"/>
    </row>
    <row r="140" spans="1:8" customFormat="1" ht="18.75" x14ac:dyDescent="0.3">
      <c r="B140" s="94"/>
      <c r="C140" s="94"/>
      <c r="D140" s="95"/>
      <c r="E140" s="95"/>
      <c r="F140" s="96"/>
      <c r="G140" s="102"/>
      <c r="H140" s="102"/>
    </row>
    <row r="141" spans="1:8" customFormat="1" ht="15.75" thickBot="1" x14ac:dyDescent="0.3">
      <c r="B141" s="5"/>
      <c r="C141" s="5"/>
      <c r="D141" s="9"/>
      <c r="E141" s="8"/>
      <c r="F141" s="8"/>
    </row>
    <row r="142" spans="1:8" ht="19.5" thickBot="1" x14ac:dyDescent="0.35">
      <c r="B142" s="5"/>
      <c r="C142" s="208" t="s">
        <v>4</v>
      </c>
      <c r="D142" s="209"/>
      <c r="E142"/>
      <c r="F142" s="8"/>
    </row>
    <row r="143" spans="1:8" ht="18.75" x14ac:dyDescent="0.3">
      <c r="B143" s="5"/>
      <c r="C143" s="100" t="s">
        <v>46</v>
      </c>
      <c r="D143" s="101" t="s">
        <v>3</v>
      </c>
      <c r="E143"/>
      <c r="F143" s="8"/>
    </row>
    <row r="144" spans="1:8" ht="18.75" x14ac:dyDescent="0.3">
      <c r="B144" s="5"/>
      <c r="C144" s="103">
        <f>SUM(D100+D109+D116+D122+D127+D132)</f>
        <v>146319.92000000001</v>
      </c>
      <c r="D144" s="104">
        <f>E139+F122+F116+F109+F100+F127+F132</f>
        <v>9614265.0775238685</v>
      </c>
      <c r="E144" s="102"/>
      <c r="F144" s="8"/>
    </row>
    <row r="145" spans="2:6" x14ac:dyDescent="0.25">
      <c r="B145" s="5"/>
      <c r="C145" s="5"/>
      <c r="D145" s="6"/>
      <c r="E145" s="8"/>
      <c r="F145" s="7"/>
    </row>
    <row r="147" spans="2:6" ht="18.75" x14ac:dyDescent="0.3">
      <c r="B147" s="212" t="s">
        <v>47</v>
      </c>
      <c r="C147" s="212"/>
      <c r="D147" s="212"/>
      <c r="E147" s="212"/>
    </row>
    <row r="148" spans="2:6" ht="19.5" thickBot="1" x14ac:dyDescent="0.35">
      <c r="B148" s="212" t="s">
        <v>10</v>
      </c>
      <c r="C148" s="212"/>
      <c r="D148" s="212"/>
      <c r="E148" s="212"/>
    </row>
    <row r="149" spans="2:6" x14ac:dyDescent="0.25">
      <c r="B149" s="25" t="s">
        <v>6</v>
      </c>
      <c r="C149" s="26" t="s">
        <v>0</v>
      </c>
      <c r="D149" s="27" t="s">
        <v>7</v>
      </c>
      <c r="E149" s="28" t="s">
        <v>23</v>
      </c>
    </row>
    <row r="150" spans="2:6" x14ac:dyDescent="0.25">
      <c r="B150" s="76">
        <v>45964</v>
      </c>
      <c r="C150" s="64" t="s">
        <v>76</v>
      </c>
      <c r="D150" s="108" t="s">
        <v>28</v>
      </c>
      <c r="E150" s="109">
        <v>12336.46</v>
      </c>
    </row>
    <row r="151" spans="2:6" x14ac:dyDescent="0.25">
      <c r="B151" s="169">
        <v>45964</v>
      </c>
      <c r="C151" s="64" t="s">
        <v>77</v>
      </c>
      <c r="D151" s="75" t="s">
        <v>78</v>
      </c>
      <c r="E151" s="66">
        <v>17268578.690000001</v>
      </c>
    </row>
    <row r="152" spans="2:6" x14ac:dyDescent="0.25">
      <c r="B152" s="169">
        <v>45964</v>
      </c>
      <c r="C152" s="64" t="s">
        <v>79</v>
      </c>
      <c r="D152" s="75" t="s">
        <v>53</v>
      </c>
      <c r="E152" s="66">
        <v>8814</v>
      </c>
    </row>
    <row r="153" spans="2:6" x14ac:dyDescent="0.25">
      <c r="B153" s="169">
        <v>45964</v>
      </c>
      <c r="C153" s="64" t="s">
        <v>80</v>
      </c>
      <c r="D153" s="75" t="s">
        <v>55</v>
      </c>
      <c r="E153" s="66">
        <v>2400</v>
      </c>
    </row>
    <row r="154" spans="2:6" x14ac:dyDescent="0.25">
      <c r="B154" s="169">
        <v>45964</v>
      </c>
      <c r="C154" s="64" t="s">
        <v>81</v>
      </c>
      <c r="D154" s="75" t="s">
        <v>28</v>
      </c>
      <c r="E154" s="66">
        <v>11113</v>
      </c>
    </row>
    <row r="155" spans="2:6" x14ac:dyDescent="0.25">
      <c r="B155" s="76">
        <v>45964</v>
      </c>
      <c r="C155" s="64" t="s">
        <v>82</v>
      </c>
      <c r="D155" s="75" t="s">
        <v>78</v>
      </c>
      <c r="E155" s="66">
        <v>10125</v>
      </c>
    </row>
    <row r="156" spans="2:6" x14ac:dyDescent="0.25">
      <c r="B156" s="169">
        <v>45964</v>
      </c>
      <c r="C156" s="64" t="s">
        <v>83</v>
      </c>
      <c r="D156" s="75" t="s">
        <v>78</v>
      </c>
      <c r="E156" s="66">
        <v>9590</v>
      </c>
    </row>
    <row r="157" spans="2:6" x14ac:dyDescent="0.25">
      <c r="B157" s="169">
        <v>45964</v>
      </c>
      <c r="C157" s="64" t="s">
        <v>84</v>
      </c>
      <c r="D157" s="75" t="s">
        <v>78</v>
      </c>
      <c r="E157" s="66">
        <v>8850</v>
      </c>
    </row>
    <row r="158" spans="2:6" x14ac:dyDescent="0.25">
      <c r="B158" s="169">
        <v>45964</v>
      </c>
      <c r="C158" s="64" t="s">
        <v>85</v>
      </c>
      <c r="D158" s="75" t="s">
        <v>50</v>
      </c>
      <c r="E158" s="66">
        <v>5132</v>
      </c>
    </row>
    <row r="159" spans="2:6" x14ac:dyDescent="0.25">
      <c r="B159" s="169">
        <v>45964</v>
      </c>
      <c r="C159" s="64" t="s">
        <v>86</v>
      </c>
      <c r="D159" s="75" t="s">
        <v>55</v>
      </c>
      <c r="E159" s="66">
        <v>9766</v>
      </c>
    </row>
    <row r="160" spans="2:6" x14ac:dyDescent="0.25">
      <c r="B160" s="169">
        <v>45964</v>
      </c>
      <c r="C160" s="64" t="s">
        <v>87</v>
      </c>
      <c r="D160" s="170" t="s">
        <v>25</v>
      </c>
      <c r="E160" s="66">
        <v>1305</v>
      </c>
    </row>
    <row r="161" spans="2:5" x14ac:dyDescent="0.25">
      <c r="B161" s="169">
        <v>45964</v>
      </c>
      <c r="C161" s="64" t="s">
        <v>88</v>
      </c>
      <c r="D161" s="170" t="s">
        <v>28</v>
      </c>
      <c r="E161" s="66">
        <v>20002.71</v>
      </c>
    </row>
    <row r="162" spans="2:5" x14ac:dyDescent="0.25">
      <c r="B162" s="169">
        <v>45965</v>
      </c>
      <c r="C162" s="64" t="s">
        <v>89</v>
      </c>
      <c r="D162" s="75" t="s">
        <v>78</v>
      </c>
      <c r="E162" s="66">
        <v>4149913.19</v>
      </c>
    </row>
    <row r="163" spans="2:5" x14ac:dyDescent="0.25">
      <c r="B163" s="169">
        <v>45965</v>
      </c>
      <c r="C163" s="64" t="s">
        <v>90</v>
      </c>
      <c r="D163" s="75" t="s">
        <v>28</v>
      </c>
      <c r="E163" s="66">
        <v>71450</v>
      </c>
    </row>
    <row r="164" spans="2:5" x14ac:dyDescent="0.25">
      <c r="B164" s="169">
        <v>45965</v>
      </c>
      <c r="C164" s="64" t="s">
        <v>91</v>
      </c>
      <c r="D164" s="75" t="s">
        <v>50</v>
      </c>
      <c r="E164" s="66">
        <v>28722</v>
      </c>
    </row>
    <row r="165" spans="2:5" x14ac:dyDescent="0.25">
      <c r="B165" s="76">
        <v>45965</v>
      </c>
      <c r="C165" s="64" t="s">
        <v>92</v>
      </c>
      <c r="D165" s="75" t="s">
        <v>53</v>
      </c>
      <c r="E165" s="66">
        <v>3070</v>
      </c>
    </row>
    <row r="166" spans="2:5" x14ac:dyDescent="0.25">
      <c r="B166" s="169">
        <v>45965</v>
      </c>
      <c r="C166" s="64" t="s">
        <v>93</v>
      </c>
      <c r="D166" s="75" t="s">
        <v>53</v>
      </c>
      <c r="E166" s="66">
        <v>2608</v>
      </c>
    </row>
    <row r="167" spans="2:5" x14ac:dyDescent="0.25">
      <c r="B167" s="169">
        <v>45965</v>
      </c>
      <c r="C167" s="64" t="s">
        <v>94</v>
      </c>
      <c r="D167" s="75" t="s">
        <v>78</v>
      </c>
      <c r="E167" s="66">
        <v>11664</v>
      </c>
    </row>
    <row r="168" spans="2:5" x14ac:dyDescent="0.25">
      <c r="B168" s="169">
        <v>45965</v>
      </c>
      <c r="C168" s="64" t="s">
        <v>95</v>
      </c>
      <c r="D168" s="75" t="s">
        <v>78</v>
      </c>
      <c r="E168" s="66">
        <v>9105</v>
      </c>
    </row>
    <row r="169" spans="2:5" x14ac:dyDescent="0.25">
      <c r="B169" s="169">
        <v>45965</v>
      </c>
      <c r="C169" s="75" t="s">
        <v>96</v>
      </c>
      <c r="D169" s="75" t="s">
        <v>55</v>
      </c>
      <c r="E169" s="66">
        <v>11631</v>
      </c>
    </row>
    <row r="170" spans="2:5" x14ac:dyDescent="0.25">
      <c r="B170" s="169">
        <v>45965</v>
      </c>
      <c r="C170" s="75" t="s">
        <v>97</v>
      </c>
      <c r="D170" s="75" t="s">
        <v>55</v>
      </c>
      <c r="E170" s="66">
        <v>6382</v>
      </c>
    </row>
    <row r="171" spans="2:5" x14ac:dyDescent="0.25">
      <c r="B171" s="169">
        <v>45965</v>
      </c>
      <c r="C171" s="64" t="s">
        <v>98</v>
      </c>
      <c r="D171" s="75" t="s">
        <v>55</v>
      </c>
      <c r="E171" s="66">
        <v>3584</v>
      </c>
    </row>
    <row r="172" spans="2:5" x14ac:dyDescent="0.25">
      <c r="B172" s="169">
        <v>45965</v>
      </c>
      <c r="C172" s="64" t="s">
        <v>99</v>
      </c>
      <c r="D172" s="75" t="s">
        <v>26</v>
      </c>
      <c r="E172" s="66">
        <v>7440</v>
      </c>
    </row>
    <row r="173" spans="2:5" x14ac:dyDescent="0.25">
      <c r="B173" s="169">
        <v>45965</v>
      </c>
      <c r="C173" s="64" t="s">
        <v>100</v>
      </c>
      <c r="D173" s="75" t="s">
        <v>26</v>
      </c>
      <c r="E173" s="66">
        <v>450</v>
      </c>
    </row>
    <row r="174" spans="2:5" x14ac:dyDescent="0.25">
      <c r="B174" s="76">
        <v>45965</v>
      </c>
      <c r="C174" s="64" t="s">
        <v>101</v>
      </c>
      <c r="D174" s="75" t="s">
        <v>26</v>
      </c>
      <c r="E174" s="66">
        <v>3837</v>
      </c>
    </row>
    <row r="175" spans="2:5" x14ac:dyDescent="0.25">
      <c r="B175" s="76">
        <v>45965</v>
      </c>
      <c r="C175" s="64" t="s">
        <v>102</v>
      </c>
      <c r="D175" s="75" t="s">
        <v>50</v>
      </c>
      <c r="E175" s="66">
        <v>2144</v>
      </c>
    </row>
    <row r="176" spans="2:5" x14ac:dyDescent="0.25">
      <c r="B176" s="169">
        <v>45965</v>
      </c>
      <c r="C176" s="64" t="s">
        <v>103</v>
      </c>
      <c r="D176" s="75" t="s">
        <v>50</v>
      </c>
      <c r="E176" s="66">
        <v>778</v>
      </c>
    </row>
    <row r="177" spans="2:5" x14ac:dyDescent="0.25">
      <c r="B177" s="169">
        <v>45965</v>
      </c>
      <c r="C177" s="64" t="s">
        <v>104</v>
      </c>
      <c r="D177" s="75" t="s">
        <v>28</v>
      </c>
      <c r="E177" s="66">
        <v>22225.4</v>
      </c>
    </row>
    <row r="178" spans="2:5" x14ac:dyDescent="0.25">
      <c r="B178" s="76">
        <v>45966</v>
      </c>
      <c r="C178" s="64" t="s">
        <v>105</v>
      </c>
      <c r="D178" s="76" t="s">
        <v>78</v>
      </c>
      <c r="E178" s="66">
        <v>277633.5</v>
      </c>
    </row>
    <row r="179" spans="2:5" x14ac:dyDescent="0.25">
      <c r="B179" s="169">
        <v>45966</v>
      </c>
      <c r="C179" s="64" t="s">
        <v>106</v>
      </c>
      <c r="D179" s="76" t="s">
        <v>28</v>
      </c>
      <c r="E179" s="66">
        <v>102400</v>
      </c>
    </row>
    <row r="180" spans="2:5" x14ac:dyDescent="0.25">
      <c r="B180" s="169">
        <v>45966</v>
      </c>
      <c r="C180" s="64" t="s">
        <v>107</v>
      </c>
      <c r="D180" s="76" t="s">
        <v>28</v>
      </c>
      <c r="E180" s="66">
        <v>1276332.01</v>
      </c>
    </row>
    <row r="181" spans="2:5" x14ac:dyDescent="0.25">
      <c r="B181" s="169">
        <v>45966</v>
      </c>
      <c r="C181" s="64" t="s">
        <v>108</v>
      </c>
      <c r="D181" s="76" t="s">
        <v>28</v>
      </c>
      <c r="E181" s="66">
        <v>44450.59</v>
      </c>
    </row>
    <row r="182" spans="2:5" x14ac:dyDescent="0.25">
      <c r="B182" s="169">
        <v>45966</v>
      </c>
      <c r="C182" s="64" t="s">
        <v>109</v>
      </c>
      <c r="D182" s="76" t="s">
        <v>53</v>
      </c>
      <c r="E182" s="66">
        <v>6691</v>
      </c>
    </row>
    <row r="183" spans="2:5" x14ac:dyDescent="0.25">
      <c r="B183" s="169">
        <v>45966</v>
      </c>
      <c r="C183" s="64" t="s">
        <v>110</v>
      </c>
      <c r="D183" s="76" t="s">
        <v>78</v>
      </c>
      <c r="E183" s="66">
        <v>13298</v>
      </c>
    </row>
    <row r="184" spans="2:5" x14ac:dyDescent="0.25">
      <c r="B184" s="169">
        <v>45966</v>
      </c>
      <c r="C184" s="64" t="s">
        <v>111</v>
      </c>
      <c r="D184" s="76" t="s">
        <v>78</v>
      </c>
      <c r="E184" s="66">
        <v>8295</v>
      </c>
    </row>
    <row r="185" spans="2:5" x14ac:dyDescent="0.25">
      <c r="B185" s="169">
        <v>45966</v>
      </c>
      <c r="C185" s="64" t="s">
        <v>112</v>
      </c>
      <c r="D185" s="76" t="s">
        <v>55</v>
      </c>
      <c r="E185" s="66">
        <v>2400</v>
      </c>
    </row>
    <row r="186" spans="2:5" x14ac:dyDescent="0.25">
      <c r="B186" s="169">
        <v>45966</v>
      </c>
      <c r="C186" s="64" t="s">
        <v>113</v>
      </c>
      <c r="D186" s="76" t="s">
        <v>50</v>
      </c>
      <c r="E186" s="66">
        <v>528</v>
      </c>
    </row>
    <row r="187" spans="2:5" x14ac:dyDescent="0.25">
      <c r="B187" s="169">
        <v>45966</v>
      </c>
      <c r="C187" s="171" t="s">
        <v>114</v>
      </c>
      <c r="D187" s="172" t="s">
        <v>74</v>
      </c>
      <c r="E187" s="173">
        <v>11932</v>
      </c>
    </row>
    <row r="188" spans="2:5" x14ac:dyDescent="0.25">
      <c r="B188" s="169">
        <v>45966</v>
      </c>
      <c r="C188" s="64" t="s">
        <v>115</v>
      </c>
      <c r="D188" s="76" t="s">
        <v>74</v>
      </c>
      <c r="E188" s="66">
        <v>7429</v>
      </c>
    </row>
    <row r="189" spans="2:5" x14ac:dyDescent="0.25">
      <c r="B189" s="76">
        <v>45967</v>
      </c>
      <c r="C189" s="64" t="s">
        <v>116</v>
      </c>
      <c r="D189" s="76" t="s">
        <v>28</v>
      </c>
      <c r="E189" s="66">
        <v>58185</v>
      </c>
    </row>
    <row r="190" spans="2:5" x14ac:dyDescent="0.25">
      <c r="B190" s="169">
        <v>45967</v>
      </c>
      <c r="C190" s="64" t="s">
        <v>117</v>
      </c>
      <c r="D190" s="76" t="s">
        <v>53</v>
      </c>
      <c r="E190" s="66">
        <v>3225</v>
      </c>
    </row>
    <row r="191" spans="2:5" x14ac:dyDescent="0.25">
      <c r="B191" s="169">
        <v>45967</v>
      </c>
      <c r="C191" s="64" t="s">
        <v>118</v>
      </c>
      <c r="D191" s="76" t="s">
        <v>78</v>
      </c>
      <c r="E191" s="66">
        <v>9066</v>
      </c>
    </row>
    <row r="192" spans="2:5" x14ac:dyDescent="0.25">
      <c r="B192" s="169">
        <v>45967</v>
      </c>
      <c r="C192" s="64" t="s">
        <v>119</v>
      </c>
      <c r="D192" s="76" t="s">
        <v>78</v>
      </c>
      <c r="E192" s="66">
        <v>13702</v>
      </c>
    </row>
    <row r="193" spans="2:5" x14ac:dyDescent="0.25">
      <c r="B193" s="169">
        <v>45968</v>
      </c>
      <c r="C193" s="64" t="s">
        <v>120</v>
      </c>
      <c r="D193" s="76" t="s">
        <v>28</v>
      </c>
      <c r="E193" s="66">
        <v>79512.36</v>
      </c>
    </row>
    <row r="194" spans="2:5" x14ac:dyDescent="0.25">
      <c r="B194" s="169">
        <v>45968</v>
      </c>
      <c r="C194" s="64" t="s">
        <v>121</v>
      </c>
      <c r="D194" s="170" t="s">
        <v>53</v>
      </c>
      <c r="E194" s="66">
        <v>625</v>
      </c>
    </row>
    <row r="195" spans="2:5" x14ac:dyDescent="0.25">
      <c r="B195" s="169">
        <v>45968</v>
      </c>
      <c r="C195" s="64" t="s">
        <v>122</v>
      </c>
      <c r="D195" s="170" t="s">
        <v>123</v>
      </c>
      <c r="E195" s="66">
        <v>1702</v>
      </c>
    </row>
    <row r="196" spans="2:5" x14ac:dyDescent="0.25">
      <c r="B196" s="169">
        <v>45968</v>
      </c>
      <c r="C196" s="64" t="s">
        <v>124</v>
      </c>
      <c r="D196" s="170" t="s">
        <v>25</v>
      </c>
      <c r="E196" s="66">
        <v>3129</v>
      </c>
    </row>
    <row r="197" spans="2:5" x14ac:dyDescent="0.25">
      <c r="B197" s="169">
        <v>45968</v>
      </c>
      <c r="C197" s="64" t="s">
        <v>125</v>
      </c>
      <c r="D197" s="170" t="s">
        <v>25</v>
      </c>
      <c r="E197" s="66">
        <v>32190</v>
      </c>
    </row>
    <row r="198" spans="2:5" x14ac:dyDescent="0.25">
      <c r="B198" s="174">
        <v>45968</v>
      </c>
      <c r="C198" s="64" t="s">
        <v>126</v>
      </c>
      <c r="D198" s="170" t="s">
        <v>50</v>
      </c>
      <c r="E198" s="66">
        <v>1041</v>
      </c>
    </row>
    <row r="199" spans="2:5" x14ac:dyDescent="0.25">
      <c r="B199" s="174">
        <v>45968</v>
      </c>
      <c r="C199" s="64" t="s">
        <v>127</v>
      </c>
      <c r="D199" s="175" t="s">
        <v>74</v>
      </c>
      <c r="E199" s="66">
        <v>7036</v>
      </c>
    </row>
    <row r="200" spans="2:5" x14ac:dyDescent="0.25">
      <c r="B200" s="174">
        <v>45968</v>
      </c>
      <c r="C200" s="64" t="s">
        <v>128</v>
      </c>
      <c r="D200" s="175" t="s">
        <v>74</v>
      </c>
      <c r="E200" s="66">
        <v>5666</v>
      </c>
    </row>
    <row r="201" spans="2:5" x14ac:dyDescent="0.25">
      <c r="B201" s="174">
        <v>45968</v>
      </c>
      <c r="C201" s="64" t="s">
        <v>129</v>
      </c>
      <c r="D201" s="170" t="s">
        <v>74</v>
      </c>
      <c r="E201" s="66">
        <v>1711</v>
      </c>
    </row>
    <row r="202" spans="2:5" x14ac:dyDescent="0.25">
      <c r="B202" s="174">
        <v>45968</v>
      </c>
      <c r="C202" s="64" t="s">
        <v>130</v>
      </c>
      <c r="D202" s="170" t="s">
        <v>74</v>
      </c>
      <c r="E202" s="66">
        <v>2433</v>
      </c>
    </row>
    <row r="203" spans="2:5" x14ac:dyDescent="0.25">
      <c r="B203" s="174">
        <v>45968</v>
      </c>
      <c r="C203" s="64">
        <v>80030315</v>
      </c>
      <c r="D203" s="170" t="s">
        <v>78</v>
      </c>
      <c r="E203" s="66">
        <v>4</v>
      </c>
    </row>
    <row r="204" spans="2:5" x14ac:dyDescent="0.25">
      <c r="B204" s="174">
        <v>45968</v>
      </c>
      <c r="C204" s="64" t="s">
        <v>131</v>
      </c>
      <c r="D204" s="170" t="s">
        <v>78</v>
      </c>
      <c r="E204" s="66">
        <v>13225</v>
      </c>
    </row>
    <row r="205" spans="2:5" x14ac:dyDescent="0.25">
      <c r="B205" s="174">
        <v>45968</v>
      </c>
      <c r="C205" s="64" t="s">
        <v>132</v>
      </c>
      <c r="D205" s="170" t="s">
        <v>78</v>
      </c>
      <c r="E205" s="66">
        <v>8640</v>
      </c>
    </row>
    <row r="206" spans="2:5" x14ac:dyDescent="0.25">
      <c r="B206" s="174">
        <v>45968</v>
      </c>
      <c r="C206" s="64" t="s">
        <v>133</v>
      </c>
      <c r="D206" s="170" t="s">
        <v>28</v>
      </c>
      <c r="E206" s="66">
        <v>57789.120000000003</v>
      </c>
    </row>
    <row r="207" spans="2:5" x14ac:dyDescent="0.25">
      <c r="B207" s="174">
        <v>45968</v>
      </c>
      <c r="C207" s="64" t="s">
        <v>134</v>
      </c>
      <c r="D207" s="170" t="s">
        <v>50</v>
      </c>
      <c r="E207" s="66">
        <v>2624</v>
      </c>
    </row>
    <row r="208" spans="2:5" x14ac:dyDescent="0.25">
      <c r="B208" s="174">
        <v>45968</v>
      </c>
      <c r="C208" s="64" t="s">
        <v>135</v>
      </c>
      <c r="D208" s="170" t="s">
        <v>54</v>
      </c>
      <c r="E208" s="66">
        <v>8861</v>
      </c>
    </row>
    <row r="209" spans="2:5" x14ac:dyDescent="0.25">
      <c r="B209" s="174">
        <v>45972</v>
      </c>
      <c r="C209" s="64" t="s">
        <v>136</v>
      </c>
      <c r="D209" s="170" t="s">
        <v>28</v>
      </c>
      <c r="E209" s="66">
        <v>141937.65</v>
      </c>
    </row>
    <row r="210" spans="2:5" x14ac:dyDescent="0.25">
      <c r="B210" s="174">
        <v>45972</v>
      </c>
      <c r="C210" s="64" t="s">
        <v>137</v>
      </c>
      <c r="D210" s="170" t="s">
        <v>28</v>
      </c>
      <c r="E210" s="66">
        <v>119185</v>
      </c>
    </row>
    <row r="211" spans="2:5" x14ac:dyDescent="0.25">
      <c r="B211" s="174">
        <v>45972</v>
      </c>
      <c r="C211" s="64" t="s">
        <v>138</v>
      </c>
      <c r="D211" s="170" t="s">
        <v>28</v>
      </c>
      <c r="E211" s="66">
        <v>155190</v>
      </c>
    </row>
    <row r="212" spans="2:5" x14ac:dyDescent="0.25">
      <c r="B212" s="174">
        <v>45972</v>
      </c>
      <c r="C212" s="64" t="s">
        <v>139</v>
      </c>
      <c r="D212" s="170" t="s">
        <v>78</v>
      </c>
      <c r="E212" s="66">
        <v>22413400.210000001</v>
      </c>
    </row>
    <row r="213" spans="2:5" x14ac:dyDescent="0.25">
      <c r="B213" s="174">
        <v>45972</v>
      </c>
      <c r="C213" s="64" t="s">
        <v>140</v>
      </c>
      <c r="D213" s="170" t="s">
        <v>78</v>
      </c>
      <c r="E213" s="66">
        <v>14912753.32</v>
      </c>
    </row>
    <row r="214" spans="2:5" x14ac:dyDescent="0.25">
      <c r="B214" s="174">
        <v>45972</v>
      </c>
      <c r="C214" s="64" t="s">
        <v>141</v>
      </c>
      <c r="D214" s="170" t="s">
        <v>123</v>
      </c>
      <c r="E214" s="66">
        <v>6269</v>
      </c>
    </row>
    <row r="215" spans="2:5" x14ac:dyDescent="0.25">
      <c r="B215" s="174">
        <v>45972</v>
      </c>
      <c r="C215" s="64" t="s">
        <v>142</v>
      </c>
      <c r="D215" s="170" t="s">
        <v>74</v>
      </c>
      <c r="E215" s="66">
        <v>100</v>
      </c>
    </row>
    <row r="216" spans="2:5" x14ac:dyDescent="0.25">
      <c r="B216" s="174">
        <v>45972</v>
      </c>
      <c r="C216" s="64" t="s">
        <v>143</v>
      </c>
      <c r="D216" s="170" t="s">
        <v>53</v>
      </c>
      <c r="E216" s="66">
        <v>2875</v>
      </c>
    </row>
    <row r="217" spans="2:5" x14ac:dyDescent="0.25">
      <c r="B217" s="174">
        <v>45972</v>
      </c>
      <c r="C217" s="64" t="s">
        <v>144</v>
      </c>
      <c r="D217" s="170" t="s">
        <v>78</v>
      </c>
      <c r="E217" s="66">
        <v>9663</v>
      </c>
    </row>
    <row r="218" spans="2:5" x14ac:dyDescent="0.25">
      <c r="B218" s="174">
        <v>45972</v>
      </c>
      <c r="C218" s="64" t="s">
        <v>145</v>
      </c>
      <c r="D218" s="170" t="s">
        <v>78</v>
      </c>
      <c r="E218" s="66">
        <v>9245</v>
      </c>
    </row>
    <row r="219" spans="2:5" x14ac:dyDescent="0.25">
      <c r="B219" s="174">
        <v>45972</v>
      </c>
      <c r="C219" s="64" t="s">
        <v>146</v>
      </c>
      <c r="D219" s="170" t="s">
        <v>78</v>
      </c>
      <c r="E219" s="66">
        <v>11186</v>
      </c>
    </row>
    <row r="220" spans="2:5" x14ac:dyDescent="0.25">
      <c r="B220" s="174">
        <v>45972</v>
      </c>
      <c r="C220" s="64" t="s">
        <v>147</v>
      </c>
      <c r="D220" s="170" t="s">
        <v>55</v>
      </c>
      <c r="E220" s="66">
        <v>6416</v>
      </c>
    </row>
    <row r="221" spans="2:5" x14ac:dyDescent="0.25">
      <c r="B221" s="174">
        <v>45972</v>
      </c>
      <c r="C221" s="64" t="s">
        <v>148</v>
      </c>
      <c r="D221" s="170" t="s">
        <v>55</v>
      </c>
      <c r="E221" s="66">
        <v>6416</v>
      </c>
    </row>
    <row r="222" spans="2:5" x14ac:dyDescent="0.25">
      <c r="B222" s="174">
        <v>45972</v>
      </c>
      <c r="C222" s="64" t="s">
        <v>149</v>
      </c>
      <c r="D222" s="170" t="s">
        <v>55</v>
      </c>
      <c r="E222" s="66">
        <v>450</v>
      </c>
    </row>
    <row r="223" spans="2:5" x14ac:dyDescent="0.25">
      <c r="B223" s="174">
        <v>45972</v>
      </c>
      <c r="C223" s="176" t="s">
        <v>150</v>
      </c>
      <c r="D223" s="177" t="s">
        <v>55</v>
      </c>
      <c r="E223" s="178">
        <v>674400</v>
      </c>
    </row>
    <row r="224" spans="2:5" x14ac:dyDescent="0.25">
      <c r="B224" s="174">
        <v>45972</v>
      </c>
      <c r="C224" s="64" t="s">
        <v>151</v>
      </c>
      <c r="D224" s="170" t="s">
        <v>55</v>
      </c>
      <c r="E224" s="66">
        <v>786800</v>
      </c>
    </row>
    <row r="225" spans="2:5" x14ac:dyDescent="0.25">
      <c r="B225" s="174">
        <v>45973</v>
      </c>
      <c r="C225" s="64" t="s">
        <v>152</v>
      </c>
      <c r="D225" s="170" t="s">
        <v>28</v>
      </c>
      <c r="E225" s="66">
        <v>67576</v>
      </c>
    </row>
    <row r="226" spans="2:5" x14ac:dyDescent="0.25">
      <c r="B226" s="174">
        <v>45973</v>
      </c>
      <c r="C226" s="64" t="s">
        <v>153</v>
      </c>
      <c r="D226" s="170" t="s">
        <v>55</v>
      </c>
      <c r="E226" s="66">
        <v>29591.35</v>
      </c>
    </row>
    <row r="227" spans="2:5" x14ac:dyDescent="0.25">
      <c r="B227" s="174">
        <v>45973</v>
      </c>
      <c r="C227" s="64" t="s">
        <v>154</v>
      </c>
      <c r="D227" s="170" t="s">
        <v>53</v>
      </c>
      <c r="E227" s="66">
        <v>250</v>
      </c>
    </row>
    <row r="228" spans="2:5" x14ac:dyDescent="0.25">
      <c r="B228" s="174">
        <v>45973</v>
      </c>
      <c r="C228" s="64" t="s">
        <v>155</v>
      </c>
      <c r="D228" s="170" t="s">
        <v>50</v>
      </c>
      <c r="E228" s="66">
        <v>8372</v>
      </c>
    </row>
    <row r="229" spans="2:5" x14ac:dyDescent="0.25">
      <c r="B229" s="174">
        <v>45973</v>
      </c>
      <c r="C229" s="64" t="s">
        <v>156</v>
      </c>
      <c r="D229" s="170" t="s">
        <v>54</v>
      </c>
      <c r="E229" s="66">
        <v>2171</v>
      </c>
    </row>
    <row r="230" spans="2:5" x14ac:dyDescent="0.25">
      <c r="B230" s="174">
        <v>45973</v>
      </c>
      <c r="C230" s="64" t="s">
        <v>157</v>
      </c>
      <c r="D230" s="170" t="s">
        <v>26</v>
      </c>
      <c r="E230" s="66">
        <v>1335</v>
      </c>
    </row>
    <row r="231" spans="2:5" x14ac:dyDescent="0.25">
      <c r="B231" s="174">
        <v>45973</v>
      </c>
      <c r="C231" s="64" t="s">
        <v>158</v>
      </c>
      <c r="D231" s="170" t="s">
        <v>78</v>
      </c>
      <c r="E231" s="66">
        <v>7880</v>
      </c>
    </row>
    <row r="232" spans="2:5" x14ac:dyDescent="0.25">
      <c r="B232" s="174">
        <v>45973</v>
      </c>
      <c r="C232" s="64" t="s">
        <v>159</v>
      </c>
      <c r="D232" s="170" t="s">
        <v>78</v>
      </c>
      <c r="E232" s="66">
        <v>14432</v>
      </c>
    </row>
    <row r="233" spans="2:5" x14ac:dyDescent="0.25">
      <c r="B233" s="174">
        <v>45973</v>
      </c>
      <c r="C233" s="64" t="s">
        <v>160</v>
      </c>
      <c r="D233" s="170" t="s">
        <v>50</v>
      </c>
      <c r="E233" s="66">
        <v>5555</v>
      </c>
    </row>
    <row r="234" spans="2:5" x14ac:dyDescent="0.25">
      <c r="B234" s="174">
        <v>45973</v>
      </c>
      <c r="C234" s="64" t="s">
        <v>161</v>
      </c>
      <c r="D234" s="170" t="s">
        <v>55</v>
      </c>
      <c r="E234" s="66">
        <v>7941</v>
      </c>
    </row>
    <row r="235" spans="2:5" x14ac:dyDescent="0.25">
      <c r="B235" s="174">
        <v>45974</v>
      </c>
      <c r="C235" s="64" t="s">
        <v>162</v>
      </c>
      <c r="D235" s="170" t="s">
        <v>28</v>
      </c>
      <c r="E235" s="66">
        <v>109217</v>
      </c>
    </row>
    <row r="236" spans="2:5" x14ac:dyDescent="0.25">
      <c r="B236" s="174">
        <v>45974</v>
      </c>
      <c r="C236" s="64" t="s">
        <v>163</v>
      </c>
      <c r="D236" s="170" t="s">
        <v>28</v>
      </c>
      <c r="E236" s="66">
        <v>181880</v>
      </c>
    </row>
    <row r="237" spans="2:5" x14ac:dyDescent="0.25">
      <c r="B237" s="174">
        <v>45974</v>
      </c>
      <c r="C237" s="64" t="s">
        <v>164</v>
      </c>
      <c r="D237" s="170" t="s">
        <v>123</v>
      </c>
      <c r="E237" s="66">
        <v>4295</v>
      </c>
    </row>
    <row r="238" spans="2:5" x14ac:dyDescent="0.25">
      <c r="B238" s="174">
        <v>45974</v>
      </c>
      <c r="C238" s="64" t="s">
        <v>165</v>
      </c>
      <c r="D238" s="170" t="s">
        <v>53</v>
      </c>
      <c r="E238" s="66">
        <v>225</v>
      </c>
    </row>
    <row r="239" spans="2:5" x14ac:dyDescent="0.25">
      <c r="B239" s="174">
        <v>45974</v>
      </c>
      <c r="C239" s="64" t="s">
        <v>166</v>
      </c>
      <c r="D239" s="170" t="s">
        <v>26</v>
      </c>
      <c r="E239" s="66">
        <v>1680</v>
      </c>
    </row>
    <row r="240" spans="2:5" x14ac:dyDescent="0.25">
      <c r="B240" s="174">
        <v>45974</v>
      </c>
      <c r="C240" s="64" t="s">
        <v>167</v>
      </c>
      <c r="D240" s="170" t="s">
        <v>74</v>
      </c>
      <c r="E240" s="66">
        <v>3005</v>
      </c>
    </row>
    <row r="241" spans="2:5" x14ac:dyDescent="0.25">
      <c r="B241" s="174">
        <v>45974</v>
      </c>
      <c r="C241" s="64" t="s">
        <v>168</v>
      </c>
      <c r="D241" s="170" t="s">
        <v>74</v>
      </c>
      <c r="E241" s="66">
        <v>8010</v>
      </c>
    </row>
    <row r="242" spans="2:5" x14ac:dyDescent="0.25">
      <c r="B242" s="174">
        <v>45974</v>
      </c>
      <c r="C242" s="64" t="s">
        <v>169</v>
      </c>
      <c r="D242" s="170" t="s">
        <v>55</v>
      </c>
      <c r="E242" s="66">
        <v>24672</v>
      </c>
    </row>
    <row r="243" spans="2:5" x14ac:dyDescent="0.25">
      <c r="B243" s="174">
        <v>45974</v>
      </c>
      <c r="C243" s="64" t="s">
        <v>170</v>
      </c>
      <c r="D243" s="170" t="s">
        <v>78</v>
      </c>
      <c r="E243" s="66">
        <v>13700</v>
      </c>
    </row>
    <row r="244" spans="2:5" x14ac:dyDescent="0.25">
      <c r="B244" s="174">
        <v>45974</v>
      </c>
      <c r="C244" s="64" t="s">
        <v>171</v>
      </c>
      <c r="D244" s="170" t="s">
        <v>78</v>
      </c>
      <c r="E244" s="66">
        <v>8805</v>
      </c>
    </row>
    <row r="245" spans="2:5" x14ac:dyDescent="0.25">
      <c r="B245" s="174">
        <v>45974</v>
      </c>
      <c r="C245" s="64" t="s">
        <v>172</v>
      </c>
      <c r="D245" s="170" t="s">
        <v>55</v>
      </c>
      <c r="E245" s="66">
        <v>15420</v>
      </c>
    </row>
    <row r="246" spans="2:5" x14ac:dyDescent="0.25">
      <c r="B246" s="174">
        <v>45974</v>
      </c>
      <c r="C246" s="64" t="s">
        <v>173</v>
      </c>
      <c r="D246" s="170" t="s">
        <v>50</v>
      </c>
      <c r="E246" s="66">
        <v>2473</v>
      </c>
    </row>
    <row r="247" spans="2:5" x14ac:dyDescent="0.25">
      <c r="B247" s="174">
        <v>45974</v>
      </c>
      <c r="C247" s="64" t="s">
        <v>174</v>
      </c>
      <c r="D247" s="170" t="s">
        <v>28</v>
      </c>
      <c r="E247" s="66">
        <v>78680</v>
      </c>
    </row>
    <row r="248" spans="2:5" x14ac:dyDescent="0.25">
      <c r="B248" s="174">
        <v>45975</v>
      </c>
      <c r="C248" s="64" t="s">
        <v>175</v>
      </c>
      <c r="D248" s="170" t="s">
        <v>28</v>
      </c>
      <c r="E248" s="66">
        <v>190628.99</v>
      </c>
    </row>
    <row r="249" spans="2:5" x14ac:dyDescent="0.25">
      <c r="B249" s="174">
        <v>45975</v>
      </c>
      <c r="C249" s="64" t="s">
        <v>165</v>
      </c>
      <c r="D249" s="170" t="s">
        <v>53</v>
      </c>
      <c r="E249" s="66">
        <v>225</v>
      </c>
    </row>
    <row r="250" spans="2:5" x14ac:dyDescent="0.25">
      <c r="B250" s="174">
        <v>45975</v>
      </c>
      <c r="C250" s="64" t="s">
        <v>176</v>
      </c>
      <c r="D250" s="170" t="s">
        <v>55</v>
      </c>
      <c r="E250" s="66">
        <v>5363</v>
      </c>
    </row>
    <row r="251" spans="2:5" x14ac:dyDescent="0.25">
      <c r="B251" s="174">
        <v>45975</v>
      </c>
      <c r="C251" s="64" t="s">
        <v>177</v>
      </c>
      <c r="D251" s="170" t="s">
        <v>55</v>
      </c>
      <c r="E251" s="66">
        <v>4278</v>
      </c>
    </row>
    <row r="252" spans="2:5" x14ac:dyDescent="0.25">
      <c r="B252" s="174">
        <v>45975</v>
      </c>
      <c r="C252" s="64" t="s">
        <v>178</v>
      </c>
      <c r="D252" s="170" t="s">
        <v>78</v>
      </c>
      <c r="E252" s="66">
        <v>15608</v>
      </c>
    </row>
    <row r="253" spans="2:5" x14ac:dyDescent="0.25">
      <c r="B253" s="174">
        <v>45975</v>
      </c>
      <c r="C253" s="64" t="s">
        <v>179</v>
      </c>
      <c r="D253" s="170" t="s">
        <v>78</v>
      </c>
      <c r="E253" s="66">
        <v>9289</v>
      </c>
    </row>
    <row r="254" spans="2:5" x14ac:dyDescent="0.25">
      <c r="B254" s="174">
        <v>45975</v>
      </c>
      <c r="C254" s="171" t="s">
        <v>180</v>
      </c>
      <c r="D254" s="79" t="s">
        <v>50</v>
      </c>
      <c r="E254" s="173">
        <v>192</v>
      </c>
    </row>
    <row r="255" spans="2:5" x14ac:dyDescent="0.25">
      <c r="B255" s="174">
        <v>45978</v>
      </c>
      <c r="C255" s="64" t="s">
        <v>181</v>
      </c>
      <c r="D255" s="170" t="s">
        <v>28</v>
      </c>
      <c r="E255" s="66">
        <v>132557.17000000001</v>
      </c>
    </row>
    <row r="256" spans="2:5" ht="17.25" x14ac:dyDescent="0.3">
      <c r="B256" s="174">
        <v>45978</v>
      </c>
      <c r="C256" s="168" t="s">
        <v>182</v>
      </c>
      <c r="D256" s="170" t="s">
        <v>26</v>
      </c>
      <c r="E256" s="66">
        <v>6391</v>
      </c>
    </row>
    <row r="257" spans="2:5" x14ac:dyDescent="0.25">
      <c r="B257" s="174">
        <v>45978</v>
      </c>
      <c r="C257" s="64" t="s">
        <v>183</v>
      </c>
      <c r="D257" s="170" t="s">
        <v>26</v>
      </c>
      <c r="E257" s="66">
        <v>672</v>
      </c>
    </row>
    <row r="258" spans="2:5" x14ac:dyDescent="0.25">
      <c r="B258" s="174">
        <v>45978</v>
      </c>
      <c r="C258" s="64" t="s">
        <v>184</v>
      </c>
      <c r="D258" s="170" t="s">
        <v>123</v>
      </c>
      <c r="E258" s="66">
        <v>70284</v>
      </c>
    </row>
    <row r="259" spans="2:5" x14ac:dyDescent="0.25">
      <c r="B259" s="174">
        <v>45978</v>
      </c>
      <c r="C259" s="64" t="s">
        <v>185</v>
      </c>
      <c r="D259" s="170" t="s">
        <v>78</v>
      </c>
      <c r="E259" s="66">
        <v>23600</v>
      </c>
    </row>
    <row r="260" spans="2:5" x14ac:dyDescent="0.25">
      <c r="B260" s="174">
        <v>45978</v>
      </c>
      <c r="C260" s="64" t="s">
        <v>186</v>
      </c>
      <c r="D260" s="170" t="s">
        <v>78</v>
      </c>
      <c r="E260" s="66">
        <v>8519151.5099999998</v>
      </c>
    </row>
    <row r="261" spans="2:5" x14ac:dyDescent="0.25">
      <c r="B261" s="174">
        <v>45978</v>
      </c>
      <c r="C261" s="64" t="s">
        <v>187</v>
      </c>
      <c r="D261" s="170" t="s">
        <v>28</v>
      </c>
      <c r="E261" s="66">
        <v>21651</v>
      </c>
    </row>
    <row r="262" spans="2:5" x14ac:dyDescent="0.25">
      <c r="B262" s="174">
        <v>45978</v>
      </c>
      <c r="C262" s="64" t="s">
        <v>188</v>
      </c>
      <c r="D262" s="170" t="s">
        <v>28</v>
      </c>
      <c r="E262" s="66">
        <v>161110</v>
      </c>
    </row>
    <row r="263" spans="2:5" x14ac:dyDescent="0.25">
      <c r="B263" s="174">
        <v>45978</v>
      </c>
      <c r="C263" s="64" t="s">
        <v>189</v>
      </c>
      <c r="D263" s="170" t="s">
        <v>55</v>
      </c>
      <c r="E263" s="66">
        <v>30</v>
      </c>
    </row>
    <row r="264" spans="2:5" x14ac:dyDescent="0.25">
      <c r="B264" s="174">
        <v>45978</v>
      </c>
      <c r="C264" s="64" t="s">
        <v>190</v>
      </c>
      <c r="D264" s="170" t="s">
        <v>26</v>
      </c>
      <c r="E264" s="66">
        <v>595</v>
      </c>
    </row>
    <row r="265" spans="2:5" x14ac:dyDescent="0.25">
      <c r="B265" s="174">
        <v>45978</v>
      </c>
      <c r="C265" s="64" t="s">
        <v>191</v>
      </c>
      <c r="D265" s="170" t="s">
        <v>78</v>
      </c>
      <c r="E265" s="66">
        <v>11845</v>
      </c>
    </row>
    <row r="266" spans="2:5" x14ac:dyDescent="0.25">
      <c r="B266" s="174">
        <v>45978</v>
      </c>
      <c r="C266" s="64" t="s">
        <v>192</v>
      </c>
      <c r="D266" s="170" t="s">
        <v>78</v>
      </c>
      <c r="E266" s="66">
        <v>9640</v>
      </c>
    </row>
    <row r="267" spans="2:5" x14ac:dyDescent="0.25">
      <c r="B267" s="174">
        <v>45978</v>
      </c>
      <c r="C267" s="64" t="s">
        <v>193</v>
      </c>
      <c r="D267" s="170" t="s">
        <v>78</v>
      </c>
      <c r="E267" s="66">
        <v>10820</v>
      </c>
    </row>
    <row r="268" spans="2:5" x14ac:dyDescent="0.25">
      <c r="B268" s="174">
        <v>45979</v>
      </c>
      <c r="C268" s="64" t="s">
        <v>194</v>
      </c>
      <c r="D268" s="170" t="s">
        <v>78</v>
      </c>
      <c r="E268" s="66">
        <v>977702.5</v>
      </c>
    </row>
    <row r="269" spans="2:5" x14ac:dyDescent="0.25">
      <c r="B269" s="174">
        <v>45979</v>
      </c>
      <c r="C269" s="64" t="s">
        <v>195</v>
      </c>
      <c r="D269" s="170" t="s">
        <v>28</v>
      </c>
      <c r="E269" s="66">
        <v>145659.09</v>
      </c>
    </row>
    <row r="270" spans="2:5" x14ac:dyDescent="0.25">
      <c r="B270" s="174">
        <v>45979</v>
      </c>
      <c r="C270" s="64" t="s">
        <v>196</v>
      </c>
      <c r="D270" s="170" t="s">
        <v>74</v>
      </c>
      <c r="E270" s="66">
        <v>24210</v>
      </c>
    </row>
    <row r="271" spans="2:5" x14ac:dyDescent="0.25">
      <c r="B271" s="174">
        <v>45979</v>
      </c>
      <c r="C271" s="64" t="s">
        <v>197</v>
      </c>
      <c r="D271" s="170" t="s">
        <v>53</v>
      </c>
      <c r="E271" s="66">
        <v>375</v>
      </c>
    </row>
    <row r="272" spans="2:5" x14ac:dyDescent="0.25">
      <c r="B272" s="174">
        <v>45979</v>
      </c>
      <c r="C272" s="64" t="s">
        <v>198</v>
      </c>
      <c r="D272" s="170" t="s">
        <v>63</v>
      </c>
      <c r="E272" s="66">
        <v>4039.73</v>
      </c>
    </row>
    <row r="273" spans="2:5" x14ac:dyDescent="0.25">
      <c r="B273" s="174">
        <v>45979</v>
      </c>
      <c r="C273" s="64" t="s">
        <v>199</v>
      </c>
      <c r="D273" s="170" t="s">
        <v>78</v>
      </c>
      <c r="E273" s="66">
        <v>12111</v>
      </c>
    </row>
    <row r="274" spans="2:5" x14ac:dyDescent="0.25">
      <c r="B274" s="174">
        <v>45979</v>
      </c>
      <c r="C274" s="64" t="s">
        <v>200</v>
      </c>
      <c r="D274" s="170" t="s">
        <v>78</v>
      </c>
      <c r="E274" s="66">
        <v>8694</v>
      </c>
    </row>
    <row r="275" spans="2:5" x14ac:dyDescent="0.25">
      <c r="B275" s="174">
        <v>45979</v>
      </c>
      <c r="C275" s="64" t="s">
        <v>201</v>
      </c>
      <c r="D275" s="170" t="s">
        <v>55</v>
      </c>
      <c r="E275" s="66">
        <v>6351</v>
      </c>
    </row>
    <row r="276" spans="2:5" x14ac:dyDescent="0.25">
      <c r="B276" s="174">
        <v>45979</v>
      </c>
      <c r="C276" s="64" t="s">
        <v>202</v>
      </c>
      <c r="D276" s="170" t="s">
        <v>55</v>
      </c>
      <c r="E276" s="66">
        <v>6362</v>
      </c>
    </row>
    <row r="277" spans="2:5" x14ac:dyDescent="0.25">
      <c r="B277" s="174">
        <v>45979</v>
      </c>
      <c r="C277" s="64" t="s">
        <v>203</v>
      </c>
      <c r="D277" s="170" t="s">
        <v>54</v>
      </c>
      <c r="E277" s="66">
        <v>2485</v>
      </c>
    </row>
    <row r="278" spans="2:5" x14ac:dyDescent="0.25">
      <c r="B278" s="174">
        <v>45979</v>
      </c>
      <c r="C278" s="64" t="s">
        <v>204</v>
      </c>
      <c r="D278" s="170" t="s">
        <v>50</v>
      </c>
      <c r="E278" s="66">
        <v>288</v>
      </c>
    </row>
    <row r="279" spans="2:5" x14ac:dyDescent="0.25">
      <c r="B279" s="174">
        <v>45980</v>
      </c>
      <c r="C279" s="64" t="s">
        <v>205</v>
      </c>
      <c r="D279" s="170" t="s">
        <v>28</v>
      </c>
      <c r="E279" s="66">
        <v>43451</v>
      </c>
    </row>
    <row r="280" spans="2:5" x14ac:dyDescent="0.25">
      <c r="B280" s="174">
        <v>45980</v>
      </c>
      <c r="C280" s="64" t="s">
        <v>206</v>
      </c>
      <c r="D280" s="170" t="s">
        <v>28</v>
      </c>
      <c r="E280" s="66">
        <v>265895</v>
      </c>
    </row>
    <row r="281" spans="2:5" x14ac:dyDescent="0.25">
      <c r="B281" s="174">
        <v>45980</v>
      </c>
      <c r="C281" s="64" t="s">
        <v>207</v>
      </c>
      <c r="D281" s="170" t="s">
        <v>53</v>
      </c>
      <c r="E281" s="66">
        <v>1100</v>
      </c>
    </row>
    <row r="282" spans="2:5" x14ac:dyDescent="0.25">
      <c r="B282" s="174">
        <v>45980</v>
      </c>
      <c r="C282" s="64" t="s">
        <v>208</v>
      </c>
      <c r="D282" s="170" t="s">
        <v>123</v>
      </c>
      <c r="E282" s="66">
        <v>1909</v>
      </c>
    </row>
    <row r="283" spans="2:5" x14ac:dyDescent="0.25">
      <c r="B283" s="174">
        <v>45980</v>
      </c>
      <c r="C283" s="64" t="s">
        <v>209</v>
      </c>
      <c r="D283" s="170" t="s">
        <v>55</v>
      </c>
      <c r="E283" s="66">
        <v>58190</v>
      </c>
    </row>
    <row r="284" spans="2:5" x14ac:dyDescent="0.25">
      <c r="B284" s="174">
        <v>45980</v>
      </c>
      <c r="C284" s="64" t="s">
        <v>210</v>
      </c>
      <c r="D284" s="170" t="s">
        <v>26</v>
      </c>
      <c r="E284" s="66">
        <v>528</v>
      </c>
    </row>
    <row r="285" spans="2:5" x14ac:dyDescent="0.25">
      <c r="B285" s="174">
        <v>45980</v>
      </c>
      <c r="C285" s="64" t="s">
        <v>211</v>
      </c>
      <c r="D285" s="170" t="s">
        <v>78</v>
      </c>
      <c r="E285" s="66">
        <v>7385</v>
      </c>
    </row>
    <row r="286" spans="2:5" x14ac:dyDescent="0.25">
      <c r="B286" s="174">
        <v>45980</v>
      </c>
      <c r="C286" s="64" t="s">
        <v>212</v>
      </c>
      <c r="D286" s="170" t="s">
        <v>78</v>
      </c>
      <c r="E286" s="66">
        <v>10925</v>
      </c>
    </row>
    <row r="287" spans="2:5" x14ac:dyDescent="0.25">
      <c r="B287" s="174">
        <v>45980</v>
      </c>
      <c r="C287" s="64" t="s">
        <v>213</v>
      </c>
      <c r="D287" s="170" t="s">
        <v>50</v>
      </c>
      <c r="E287" s="66">
        <v>144</v>
      </c>
    </row>
    <row r="288" spans="2:5" x14ac:dyDescent="0.25">
      <c r="B288" s="174">
        <v>45981</v>
      </c>
      <c r="C288" s="64" t="s">
        <v>214</v>
      </c>
      <c r="D288" s="170" t="s">
        <v>28</v>
      </c>
      <c r="E288" s="66">
        <v>94066.77</v>
      </c>
    </row>
    <row r="289" spans="2:5" x14ac:dyDescent="0.25">
      <c r="B289" s="174">
        <v>45981</v>
      </c>
      <c r="C289" s="64" t="s">
        <v>215</v>
      </c>
      <c r="D289" s="170" t="s">
        <v>53</v>
      </c>
      <c r="E289" s="66">
        <v>2950</v>
      </c>
    </row>
    <row r="290" spans="2:5" x14ac:dyDescent="0.25">
      <c r="B290" s="174">
        <v>45981</v>
      </c>
      <c r="C290" s="64" t="s">
        <v>216</v>
      </c>
      <c r="D290" s="170" t="s">
        <v>78</v>
      </c>
      <c r="E290" s="66">
        <v>8133</v>
      </c>
    </row>
    <row r="291" spans="2:5" x14ac:dyDescent="0.25">
      <c r="B291" s="174">
        <v>45981</v>
      </c>
      <c r="C291" s="64" t="s">
        <v>217</v>
      </c>
      <c r="D291" s="170" t="s">
        <v>78</v>
      </c>
      <c r="E291" s="66">
        <v>11951</v>
      </c>
    </row>
    <row r="292" spans="2:5" x14ac:dyDescent="0.25">
      <c r="B292" s="174">
        <v>45981</v>
      </c>
      <c r="C292" s="64" t="s">
        <v>218</v>
      </c>
      <c r="D292" s="170" t="s">
        <v>50</v>
      </c>
      <c r="E292" s="66">
        <v>9926</v>
      </c>
    </row>
    <row r="293" spans="2:5" x14ac:dyDescent="0.25">
      <c r="B293" s="174">
        <v>45981</v>
      </c>
      <c r="C293" s="64" t="s">
        <v>219</v>
      </c>
      <c r="D293" s="170" t="s">
        <v>50</v>
      </c>
      <c r="E293" s="66">
        <v>21016</v>
      </c>
    </row>
    <row r="294" spans="2:5" x14ac:dyDescent="0.25">
      <c r="B294" s="174">
        <v>45982</v>
      </c>
      <c r="C294" s="64" t="s">
        <v>220</v>
      </c>
      <c r="D294" s="170" t="s">
        <v>28</v>
      </c>
      <c r="E294" s="66">
        <v>66532</v>
      </c>
    </row>
    <row r="295" spans="2:5" x14ac:dyDescent="0.25">
      <c r="B295" s="174">
        <v>45982</v>
      </c>
      <c r="C295" s="64" t="s">
        <v>221</v>
      </c>
      <c r="D295" s="170" t="s">
        <v>53</v>
      </c>
      <c r="E295" s="66">
        <v>800</v>
      </c>
    </row>
    <row r="296" spans="2:5" x14ac:dyDescent="0.25">
      <c r="B296" s="174">
        <v>45982</v>
      </c>
      <c r="C296" s="64" t="s">
        <v>222</v>
      </c>
      <c r="D296" s="170" t="s">
        <v>26</v>
      </c>
      <c r="E296" s="66">
        <v>960</v>
      </c>
    </row>
    <row r="297" spans="2:5" x14ac:dyDescent="0.25">
      <c r="B297" s="174">
        <v>45982</v>
      </c>
      <c r="C297" s="64" t="s">
        <v>223</v>
      </c>
      <c r="D297" s="170" t="s">
        <v>26</v>
      </c>
      <c r="E297" s="66">
        <v>3515</v>
      </c>
    </row>
    <row r="298" spans="2:5" x14ac:dyDescent="0.25">
      <c r="B298" s="174">
        <v>45982</v>
      </c>
      <c r="C298" s="64" t="s">
        <v>224</v>
      </c>
      <c r="D298" s="170" t="s">
        <v>55</v>
      </c>
      <c r="E298" s="66">
        <v>2250</v>
      </c>
    </row>
    <row r="299" spans="2:5" x14ac:dyDescent="0.25">
      <c r="B299" s="174">
        <v>45982</v>
      </c>
      <c r="C299" s="64" t="s">
        <v>225</v>
      </c>
      <c r="D299" s="170" t="s">
        <v>55</v>
      </c>
      <c r="E299" s="66">
        <v>2160</v>
      </c>
    </row>
    <row r="300" spans="2:5" x14ac:dyDescent="0.25">
      <c r="B300" s="174">
        <v>45982</v>
      </c>
      <c r="C300" s="64" t="s">
        <v>226</v>
      </c>
      <c r="D300" s="170" t="s">
        <v>55</v>
      </c>
      <c r="E300" s="66">
        <v>1847</v>
      </c>
    </row>
    <row r="301" spans="2:5" x14ac:dyDescent="0.25">
      <c r="B301" s="174">
        <v>45982</v>
      </c>
      <c r="C301" s="64" t="s">
        <v>227</v>
      </c>
      <c r="D301" s="170" t="s">
        <v>55</v>
      </c>
      <c r="E301" s="66">
        <v>2156</v>
      </c>
    </row>
    <row r="302" spans="2:5" x14ac:dyDescent="0.25">
      <c r="B302" s="174">
        <v>45982</v>
      </c>
      <c r="C302" s="64" t="s">
        <v>228</v>
      </c>
      <c r="D302" s="170" t="s">
        <v>78</v>
      </c>
      <c r="E302" s="66">
        <v>11460</v>
      </c>
    </row>
    <row r="303" spans="2:5" x14ac:dyDescent="0.25">
      <c r="B303" s="174">
        <v>45982</v>
      </c>
      <c r="C303" s="64" t="s">
        <v>229</v>
      </c>
      <c r="D303" s="170" t="s">
        <v>78</v>
      </c>
      <c r="E303" s="66">
        <v>7785</v>
      </c>
    </row>
    <row r="304" spans="2:5" x14ac:dyDescent="0.25">
      <c r="B304" s="174">
        <v>45982</v>
      </c>
      <c r="C304" s="64" t="s">
        <v>230</v>
      </c>
      <c r="D304" s="170" t="s">
        <v>74</v>
      </c>
      <c r="E304" s="66">
        <v>14780</v>
      </c>
    </row>
    <row r="305" spans="2:5" x14ac:dyDescent="0.25">
      <c r="B305" s="174">
        <v>45982</v>
      </c>
      <c r="C305" s="64" t="s">
        <v>231</v>
      </c>
      <c r="D305" s="170" t="s">
        <v>74</v>
      </c>
      <c r="E305" s="66">
        <v>3510</v>
      </c>
    </row>
    <row r="306" spans="2:5" x14ac:dyDescent="0.25">
      <c r="B306" s="174">
        <v>45982</v>
      </c>
      <c r="C306" s="64" t="s">
        <v>232</v>
      </c>
      <c r="D306" s="170" t="s">
        <v>74</v>
      </c>
      <c r="E306" s="66">
        <v>1917</v>
      </c>
    </row>
    <row r="307" spans="2:5" x14ac:dyDescent="0.25">
      <c r="B307" s="174">
        <v>45982</v>
      </c>
      <c r="C307" s="64" t="s">
        <v>233</v>
      </c>
      <c r="D307" s="170" t="s">
        <v>74</v>
      </c>
      <c r="E307" s="66">
        <v>1350</v>
      </c>
    </row>
    <row r="308" spans="2:5" x14ac:dyDescent="0.25">
      <c r="B308" s="174">
        <v>45982</v>
      </c>
      <c r="C308" s="64" t="s">
        <v>234</v>
      </c>
      <c r="D308" s="170" t="s">
        <v>74</v>
      </c>
      <c r="E308" s="66">
        <v>1801</v>
      </c>
    </row>
    <row r="309" spans="2:5" x14ac:dyDescent="0.25">
      <c r="B309" s="174">
        <v>45985</v>
      </c>
      <c r="C309" s="64" t="s">
        <v>235</v>
      </c>
      <c r="D309" s="170" t="s">
        <v>28</v>
      </c>
      <c r="E309" s="66">
        <v>108908.23</v>
      </c>
    </row>
    <row r="310" spans="2:5" x14ac:dyDescent="0.25">
      <c r="B310" s="174">
        <v>45985</v>
      </c>
      <c r="C310" s="64" t="s">
        <v>236</v>
      </c>
      <c r="D310" s="170" t="s">
        <v>78</v>
      </c>
      <c r="E310" s="66">
        <v>7145233.8499999996</v>
      </c>
    </row>
    <row r="311" spans="2:5" x14ac:dyDescent="0.25">
      <c r="B311" s="174">
        <v>45985</v>
      </c>
      <c r="C311" s="64" t="s">
        <v>237</v>
      </c>
      <c r="D311" s="170" t="s">
        <v>78</v>
      </c>
      <c r="E311" s="66">
        <v>110650.03</v>
      </c>
    </row>
    <row r="312" spans="2:5" x14ac:dyDescent="0.25">
      <c r="B312" s="174">
        <v>45985</v>
      </c>
      <c r="C312" s="64" t="s">
        <v>238</v>
      </c>
      <c r="D312" s="170" t="s">
        <v>28</v>
      </c>
      <c r="E312" s="66">
        <v>21660.63</v>
      </c>
    </row>
    <row r="313" spans="2:5" x14ac:dyDescent="0.25">
      <c r="B313" s="174">
        <v>45985</v>
      </c>
      <c r="C313" s="64" t="s">
        <v>239</v>
      </c>
      <c r="D313" s="170" t="s">
        <v>28</v>
      </c>
      <c r="E313" s="66">
        <v>508735.2</v>
      </c>
    </row>
    <row r="314" spans="2:5" x14ac:dyDescent="0.25">
      <c r="B314" s="174">
        <v>45985</v>
      </c>
      <c r="C314" s="64" t="s">
        <v>240</v>
      </c>
      <c r="D314" s="170" t="s">
        <v>53</v>
      </c>
      <c r="E314" s="66">
        <v>200</v>
      </c>
    </row>
    <row r="315" spans="2:5" x14ac:dyDescent="0.25">
      <c r="B315" s="174">
        <v>45985</v>
      </c>
      <c r="C315" s="64" t="s">
        <v>241</v>
      </c>
      <c r="D315" s="170" t="s">
        <v>26</v>
      </c>
      <c r="E315" s="66">
        <v>13250</v>
      </c>
    </row>
    <row r="316" spans="2:5" x14ac:dyDescent="0.25">
      <c r="B316" s="174">
        <v>45985</v>
      </c>
      <c r="C316" s="64" t="s">
        <v>242</v>
      </c>
      <c r="D316" s="170" t="s">
        <v>26</v>
      </c>
      <c r="E316" s="66">
        <v>5550</v>
      </c>
    </row>
    <row r="317" spans="2:5" x14ac:dyDescent="0.25">
      <c r="B317" s="174">
        <v>45985</v>
      </c>
      <c r="C317" s="64" t="s">
        <v>243</v>
      </c>
      <c r="D317" s="170" t="s">
        <v>26</v>
      </c>
      <c r="E317" s="66">
        <v>912</v>
      </c>
    </row>
    <row r="318" spans="2:5" x14ac:dyDescent="0.25">
      <c r="B318" s="174">
        <v>45985</v>
      </c>
      <c r="C318" s="64" t="s">
        <v>244</v>
      </c>
      <c r="D318" s="170" t="s">
        <v>26</v>
      </c>
      <c r="E318" s="66">
        <v>595</v>
      </c>
    </row>
    <row r="319" spans="2:5" x14ac:dyDescent="0.25">
      <c r="B319" s="174">
        <v>45985</v>
      </c>
      <c r="C319" s="64" t="s">
        <v>73</v>
      </c>
      <c r="D319" s="170" t="s">
        <v>78</v>
      </c>
      <c r="E319" s="66">
        <v>8500</v>
      </c>
    </row>
    <row r="320" spans="2:5" x14ac:dyDescent="0.25">
      <c r="B320" s="174">
        <v>45985</v>
      </c>
      <c r="C320" s="64" t="s">
        <v>245</v>
      </c>
      <c r="D320" s="170" t="s">
        <v>78</v>
      </c>
      <c r="E320" s="66">
        <v>11631</v>
      </c>
    </row>
    <row r="321" spans="2:5" x14ac:dyDescent="0.25">
      <c r="B321" s="174">
        <v>45985</v>
      </c>
      <c r="C321" s="64" t="s">
        <v>246</v>
      </c>
      <c r="D321" s="170" t="s">
        <v>78</v>
      </c>
      <c r="E321" s="66">
        <v>11598</v>
      </c>
    </row>
    <row r="322" spans="2:5" x14ac:dyDescent="0.25">
      <c r="B322" s="174">
        <v>45985</v>
      </c>
      <c r="C322" s="64" t="s">
        <v>247</v>
      </c>
      <c r="D322" s="170" t="s">
        <v>28</v>
      </c>
      <c r="E322" s="66">
        <v>56787</v>
      </c>
    </row>
    <row r="323" spans="2:5" x14ac:dyDescent="0.25">
      <c r="B323" s="174">
        <v>45985</v>
      </c>
      <c r="C323" s="64" t="s">
        <v>248</v>
      </c>
      <c r="D323" s="170" t="s">
        <v>28</v>
      </c>
      <c r="E323" s="66">
        <v>43232</v>
      </c>
    </row>
    <row r="324" spans="2:5" x14ac:dyDescent="0.25">
      <c r="B324" s="174">
        <v>45985</v>
      </c>
      <c r="C324" s="64" t="s">
        <v>249</v>
      </c>
      <c r="D324" s="170" t="s">
        <v>78</v>
      </c>
      <c r="E324" s="66">
        <v>4000000</v>
      </c>
    </row>
    <row r="325" spans="2:5" x14ac:dyDescent="0.25">
      <c r="B325" s="174">
        <v>45985</v>
      </c>
      <c r="C325" s="64" t="s">
        <v>250</v>
      </c>
      <c r="D325" s="170" t="s">
        <v>28</v>
      </c>
      <c r="E325" s="66">
        <v>141071.70000000001</v>
      </c>
    </row>
    <row r="326" spans="2:5" x14ac:dyDescent="0.25">
      <c r="B326" s="174">
        <v>45985</v>
      </c>
      <c r="C326" s="64" t="s">
        <v>251</v>
      </c>
      <c r="D326" s="170" t="s">
        <v>28</v>
      </c>
      <c r="E326" s="66">
        <v>46644.68</v>
      </c>
    </row>
    <row r="327" spans="2:5" x14ac:dyDescent="0.25">
      <c r="B327" s="174">
        <v>45985</v>
      </c>
      <c r="C327" s="64" t="s">
        <v>252</v>
      </c>
      <c r="D327" s="170" t="s">
        <v>50</v>
      </c>
      <c r="E327" s="66">
        <v>1506</v>
      </c>
    </row>
    <row r="328" spans="2:5" x14ac:dyDescent="0.25">
      <c r="B328" s="174">
        <v>45986</v>
      </c>
      <c r="C328" s="64" t="s">
        <v>253</v>
      </c>
      <c r="D328" s="170" t="s">
        <v>28</v>
      </c>
      <c r="E328" s="66">
        <v>87845</v>
      </c>
    </row>
    <row r="329" spans="2:5" x14ac:dyDescent="0.25">
      <c r="B329" s="174">
        <v>45986</v>
      </c>
      <c r="C329" s="64" t="s">
        <v>254</v>
      </c>
      <c r="D329" s="170" t="s">
        <v>123</v>
      </c>
      <c r="E329" s="66">
        <v>1866</v>
      </c>
    </row>
    <row r="330" spans="2:5" x14ac:dyDescent="0.25">
      <c r="B330" s="174">
        <v>45986</v>
      </c>
      <c r="C330" s="64" t="s">
        <v>255</v>
      </c>
      <c r="D330" s="170" t="s">
        <v>53</v>
      </c>
      <c r="E330" s="66">
        <v>325</v>
      </c>
    </row>
    <row r="331" spans="2:5" x14ac:dyDescent="0.25">
      <c r="B331" s="174">
        <v>45986</v>
      </c>
      <c r="C331" s="64" t="s">
        <v>250</v>
      </c>
      <c r="D331" s="170" t="s">
        <v>28</v>
      </c>
      <c r="E331" s="66">
        <v>141071.70000000001</v>
      </c>
    </row>
    <row r="332" spans="2:5" x14ac:dyDescent="0.25">
      <c r="B332" s="174">
        <v>45986</v>
      </c>
      <c r="C332" s="64" t="s">
        <v>256</v>
      </c>
      <c r="D332" s="170" t="s">
        <v>28</v>
      </c>
      <c r="E332" s="66">
        <v>59159.1</v>
      </c>
    </row>
    <row r="333" spans="2:5" x14ac:dyDescent="0.25">
      <c r="B333" s="174">
        <v>45986</v>
      </c>
      <c r="C333" s="64" t="s">
        <v>257</v>
      </c>
      <c r="D333" s="170" t="s">
        <v>78</v>
      </c>
      <c r="E333" s="66">
        <v>8330</v>
      </c>
    </row>
    <row r="334" spans="2:5" x14ac:dyDescent="0.25">
      <c r="B334" s="174">
        <v>45986</v>
      </c>
      <c r="C334" s="64" t="s">
        <v>258</v>
      </c>
      <c r="D334" s="170" t="s">
        <v>78</v>
      </c>
      <c r="E334" s="66">
        <v>12238</v>
      </c>
    </row>
    <row r="335" spans="2:5" x14ac:dyDescent="0.25">
      <c r="B335" s="174">
        <v>45987</v>
      </c>
      <c r="C335" s="64" t="s">
        <v>259</v>
      </c>
      <c r="D335" s="170" t="s">
        <v>28</v>
      </c>
      <c r="E335" s="66">
        <v>156474.49</v>
      </c>
    </row>
    <row r="336" spans="2:5" x14ac:dyDescent="0.25">
      <c r="B336" s="174">
        <v>45987</v>
      </c>
      <c r="C336" s="64" t="s">
        <v>260</v>
      </c>
      <c r="D336" s="170" t="s">
        <v>78</v>
      </c>
      <c r="E336" s="66">
        <v>470318.82</v>
      </c>
    </row>
    <row r="337" spans="2:5" x14ac:dyDescent="0.25">
      <c r="B337" s="174">
        <v>45987</v>
      </c>
      <c r="C337" s="64" t="s">
        <v>261</v>
      </c>
      <c r="D337" s="170" t="s">
        <v>78</v>
      </c>
      <c r="E337" s="66">
        <v>2439849.02</v>
      </c>
    </row>
    <row r="338" spans="2:5" x14ac:dyDescent="0.25">
      <c r="B338" s="174">
        <v>45987</v>
      </c>
      <c r="C338" s="64" t="s">
        <v>262</v>
      </c>
      <c r="D338" s="170" t="s">
        <v>28</v>
      </c>
      <c r="E338" s="66">
        <v>101051.05</v>
      </c>
    </row>
    <row r="339" spans="2:5" x14ac:dyDescent="0.25">
      <c r="B339" s="174">
        <v>45987</v>
      </c>
      <c r="C339" s="64" t="s">
        <v>263</v>
      </c>
      <c r="D339" s="170" t="s">
        <v>53</v>
      </c>
      <c r="E339" s="66">
        <v>200</v>
      </c>
    </row>
    <row r="340" spans="2:5" x14ac:dyDescent="0.25">
      <c r="B340" s="174">
        <v>45987</v>
      </c>
      <c r="C340" s="64" t="s">
        <v>264</v>
      </c>
      <c r="D340" s="170" t="s">
        <v>78</v>
      </c>
      <c r="E340" s="66">
        <v>5359416.6100000003</v>
      </c>
    </row>
    <row r="341" spans="2:5" x14ac:dyDescent="0.25">
      <c r="B341" s="174">
        <v>45987</v>
      </c>
      <c r="C341" s="64"/>
      <c r="D341" s="170"/>
      <c r="E341" s="66">
        <v>449600</v>
      </c>
    </row>
    <row r="342" spans="2:5" x14ac:dyDescent="0.25">
      <c r="B342" s="174">
        <v>45987</v>
      </c>
      <c r="C342" s="64" t="s">
        <v>265</v>
      </c>
      <c r="D342" s="170" t="s">
        <v>26</v>
      </c>
      <c r="E342" s="66">
        <v>1008</v>
      </c>
    </row>
    <row r="343" spans="2:5" x14ac:dyDescent="0.25">
      <c r="B343" s="174">
        <v>45987</v>
      </c>
      <c r="C343" s="64" t="s">
        <v>266</v>
      </c>
      <c r="D343" s="170" t="s">
        <v>26</v>
      </c>
      <c r="E343" s="66">
        <v>8493</v>
      </c>
    </row>
    <row r="344" spans="2:5" x14ac:dyDescent="0.25">
      <c r="B344" s="174">
        <v>45987</v>
      </c>
      <c r="C344" s="64" t="s">
        <v>267</v>
      </c>
      <c r="D344" s="170" t="s">
        <v>51</v>
      </c>
      <c r="E344" s="66">
        <v>18780</v>
      </c>
    </row>
    <row r="345" spans="2:5" x14ac:dyDescent="0.25">
      <c r="B345" s="174">
        <v>45987</v>
      </c>
      <c r="C345" s="64" t="s">
        <v>268</v>
      </c>
      <c r="D345" s="170" t="s">
        <v>55</v>
      </c>
      <c r="E345" s="66">
        <v>6239</v>
      </c>
    </row>
    <row r="346" spans="2:5" x14ac:dyDescent="0.25">
      <c r="B346" s="174">
        <v>45987</v>
      </c>
      <c r="C346" s="64" t="s">
        <v>269</v>
      </c>
      <c r="D346" s="170" t="s">
        <v>55</v>
      </c>
      <c r="E346" s="66">
        <v>1500</v>
      </c>
    </row>
    <row r="347" spans="2:5" x14ac:dyDescent="0.25">
      <c r="B347" s="174">
        <v>45987</v>
      </c>
      <c r="C347" s="64" t="s">
        <v>270</v>
      </c>
      <c r="D347" s="170" t="s">
        <v>78</v>
      </c>
      <c r="E347" s="66">
        <v>12857</v>
      </c>
    </row>
    <row r="348" spans="2:5" x14ac:dyDescent="0.25">
      <c r="B348" s="174">
        <v>45987</v>
      </c>
      <c r="C348" s="64" t="s">
        <v>271</v>
      </c>
      <c r="D348" s="170" t="s">
        <v>78</v>
      </c>
      <c r="E348" s="66">
        <v>8550</v>
      </c>
    </row>
    <row r="349" spans="2:5" x14ac:dyDescent="0.25">
      <c r="B349" s="174">
        <v>45987</v>
      </c>
      <c r="C349" s="64" t="s">
        <v>272</v>
      </c>
      <c r="D349" s="170" t="s">
        <v>74</v>
      </c>
      <c r="E349" s="66">
        <v>9992</v>
      </c>
    </row>
    <row r="350" spans="2:5" x14ac:dyDescent="0.25">
      <c r="B350" s="174">
        <v>45987</v>
      </c>
      <c r="C350" s="64" t="s">
        <v>273</v>
      </c>
      <c r="D350" s="170" t="s">
        <v>50</v>
      </c>
      <c r="E350" s="66">
        <v>2100</v>
      </c>
    </row>
    <row r="351" spans="2:5" x14ac:dyDescent="0.25">
      <c r="B351" s="174">
        <v>45987</v>
      </c>
      <c r="C351" s="64" t="s">
        <v>274</v>
      </c>
      <c r="D351" s="170" t="s">
        <v>50</v>
      </c>
      <c r="E351" s="66">
        <v>2100</v>
      </c>
    </row>
    <row r="352" spans="2:5" x14ac:dyDescent="0.25">
      <c r="B352" s="174">
        <v>45987</v>
      </c>
      <c r="C352" s="64">
        <v>30050427</v>
      </c>
      <c r="D352" s="170" t="s">
        <v>78</v>
      </c>
      <c r="E352" s="66">
        <v>2500</v>
      </c>
    </row>
    <row r="353" spans="2:5" x14ac:dyDescent="0.25">
      <c r="B353" s="174">
        <v>45987</v>
      </c>
      <c r="C353" s="64">
        <v>30050424</v>
      </c>
      <c r="D353" s="170" t="s">
        <v>78</v>
      </c>
      <c r="E353" s="66">
        <v>2500</v>
      </c>
    </row>
    <row r="354" spans="2:5" x14ac:dyDescent="0.25">
      <c r="B354" s="174">
        <v>45988</v>
      </c>
      <c r="C354" s="64" t="s">
        <v>275</v>
      </c>
      <c r="D354" s="170" t="s">
        <v>28</v>
      </c>
      <c r="E354" s="66">
        <v>218910.47</v>
      </c>
    </row>
    <row r="355" spans="2:5" x14ac:dyDescent="0.25">
      <c r="B355" s="174">
        <v>45988</v>
      </c>
      <c r="C355" s="64" t="s">
        <v>276</v>
      </c>
      <c r="D355" s="170" t="s">
        <v>53</v>
      </c>
      <c r="E355" s="66">
        <v>802</v>
      </c>
    </row>
    <row r="356" spans="2:5" x14ac:dyDescent="0.25">
      <c r="B356" s="174">
        <v>45988</v>
      </c>
      <c r="C356" s="64" t="s">
        <v>277</v>
      </c>
      <c r="D356" s="170" t="s">
        <v>78</v>
      </c>
      <c r="E356" s="66">
        <v>15387</v>
      </c>
    </row>
    <row r="357" spans="2:5" x14ac:dyDescent="0.25">
      <c r="B357" s="174">
        <v>45988</v>
      </c>
      <c r="C357" s="64" t="s">
        <v>278</v>
      </c>
      <c r="D357" s="170" t="s">
        <v>78</v>
      </c>
      <c r="E357" s="66">
        <v>8515</v>
      </c>
    </row>
    <row r="358" spans="2:5" x14ac:dyDescent="0.25">
      <c r="B358" s="174">
        <v>45988</v>
      </c>
      <c r="C358" s="64" t="s">
        <v>279</v>
      </c>
      <c r="D358" s="170" t="s">
        <v>28</v>
      </c>
      <c r="E358" s="66">
        <v>2887</v>
      </c>
    </row>
    <row r="359" spans="2:5" x14ac:dyDescent="0.25">
      <c r="B359" s="174">
        <v>45988</v>
      </c>
      <c r="C359" s="64" t="s">
        <v>280</v>
      </c>
      <c r="D359" s="170" t="s">
        <v>54</v>
      </c>
      <c r="E359" s="66">
        <v>7807</v>
      </c>
    </row>
    <row r="360" spans="2:5" x14ac:dyDescent="0.25">
      <c r="B360" s="174">
        <v>45988</v>
      </c>
      <c r="C360" s="64" t="s">
        <v>281</v>
      </c>
      <c r="D360" s="170" t="s">
        <v>50</v>
      </c>
      <c r="E360" s="66">
        <v>384</v>
      </c>
    </row>
    <row r="361" spans="2:5" x14ac:dyDescent="0.25">
      <c r="B361" s="174">
        <v>45989</v>
      </c>
      <c r="C361" s="64" t="s">
        <v>282</v>
      </c>
      <c r="D361" s="170" t="s">
        <v>28</v>
      </c>
      <c r="E361" s="66">
        <v>47798.03</v>
      </c>
    </row>
    <row r="362" spans="2:5" x14ac:dyDescent="0.25">
      <c r="B362" s="174">
        <v>45989</v>
      </c>
      <c r="C362" s="64" t="s">
        <v>283</v>
      </c>
      <c r="D362" s="170" t="s">
        <v>53</v>
      </c>
      <c r="E362" s="66">
        <v>50</v>
      </c>
    </row>
    <row r="363" spans="2:5" x14ac:dyDescent="0.25">
      <c r="B363" s="174">
        <v>45989</v>
      </c>
      <c r="C363" s="64" t="s">
        <v>284</v>
      </c>
      <c r="D363" s="170" t="s">
        <v>74</v>
      </c>
      <c r="E363" s="66">
        <v>12455</v>
      </c>
    </row>
    <row r="364" spans="2:5" x14ac:dyDescent="0.25">
      <c r="B364" s="174">
        <v>45989</v>
      </c>
      <c r="C364" s="64" t="s">
        <v>285</v>
      </c>
      <c r="D364" s="170" t="s">
        <v>74</v>
      </c>
      <c r="E364" s="66">
        <v>3630</v>
      </c>
    </row>
    <row r="365" spans="2:5" x14ac:dyDescent="0.25">
      <c r="B365" s="174">
        <v>45989</v>
      </c>
      <c r="C365" s="64" t="s">
        <v>286</v>
      </c>
      <c r="D365" s="170" t="s">
        <v>55</v>
      </c>
      <c r="E365" s="66">
        <v>57740</v>
      </c>
    </row>
    <row r="366" spans="2:5" x14ac:dyDescent="0.25">
      <c r="B366" s="174">
        <v>45989</v>
      </c>
      <c r="C366" s="64" t="s">
        <v>287</v>
      </c>
      <c r="D366" s="170" t="s">
        <v>78</v>
      </c>
      <c r="E366" s="66">
        <v>8260</v>
      </c>
    </row>
    <row r="367" spans="2:5" x14ac:dyDescent="0.25">
      <c r="B367" s="174">
        <v>45989</v>
      </c>
      <c r="C367" s="64" t="s">
        <v>288</v>
      </c>
      <c r="D367" s="170" t="s">
        <v>78</v>
      </c>
      <c r="E367" s="66">
        <v>14861</v>
      </c>
    </row>
    <row r="368" spans="2:5" x14ac:dyDescent="0.25">
      <c r="B368" s="174">
        <v>45989</v>
      </c>
      <c r="C368" s="64" t="s">
        <v>289</v>
      </c>
      <c r="D368" s="170" t="s">
        <v>26</v>
      </c>
      <c r="E368" s="66">
        <v>6275</v>
      </c>
    </row>
    <row r="369" spans="2:7" x14ac:dyDescent="0.25">
      <c r="B369" s="174">
        <v>45989</v>
      </c>
      <c r="C369" s="64" t="s">
        <v>290</v>
      </c>
      <c r="D369" s="170" t="s">
        <v>63</v>
      </c>
      <c r="E369" s="66">
        <v>12582.93</v>
      </c>
    </row>
    <row r="370" spans="2:7" x14ac:dyDescent="0.25">
      <c r="B370" s="174">
        <v>45989</v>
      </c>
      <c r="C370" s="64" t="s">
        <v>291</v>
      </c>
      <c r="D370" s="170" t="s">
        <v>55</v>
      </c>
      <c r="E370" s="66">
        <v>6275</v>
      </c>
    </row>
    <row r="371" spans="2:7" x14ac:dyDescent="0.25">
      <c r="B371" s="174">
        <v>45989</v>
      </c>
      <c r="C371" s="64" t="s">
        <v>292</v>
      </c>
      <c r="D371" s="170" t="s">
        <v>50</v>
      </c>
      <c r="E371" s="66">
        <v>96</v>
      </c>
    </row>
    <row r="372" spans="2:7" x14ac:dyDescent="0.25">
      <c r="B372" s="242" t="s">
        <v>30</v>
      </c>
      <c r="C372" s="242"/>
      <c r="D372" s="242"/>
      <c r="E372" s="77">
        <f>SUM(E150:E371)</f>
        <v>96686568.859999999</v>
      </c>
    </row>
    <row r="373" spans="2:7" x14ac:dyDescent="0.25">
      <c r="B373"/>
      <c r="C373"/>
      <c r="D373"/>
      <c r="E373"/>
    </row>
    <row r="374" spans="2:7" ht="15.75" x14ac:dyDescent="0.25">
      <c r="B374" s="43"/>
      <c r="C374" s="45"/>
      <c r="D374" s="46"/>
      <c r="E374" s="47"/>
      <c r="F374" s="48"/>
    </row>
    <row r="375" spans="2:7" x14ac:dyDescent="0.25">
      <c r="B375" s="213" t="s">
        <v>37</v>
      </c>
      <c r="C375" s="213"/>
      <c r="D375" s="213"/>
      <c r="E375" s="213"/>
    </row>
    <row r="376" spans="2:7" x14ac:dyDescent="0.25">
      <c r="B376" s="213" t="s">
        <v>29</v>
      </c>
      <c r="C376" s="213"/>
      <c r="D376" s="213"/>
      <c r="E376" s="213"/>
    </row>
    <row r="377" spans="2:7" x14ac:dyDescent="0.25">
      <c r="B377" s="213" t="s">
        <v>38</v>
      </c>
      <c r="C377" s="213"/>
      <c r="D377" s="213"/>
      <c r="E377" s="213"/>
    </row>
    <row r="378" spans="2:7" x14ac:dyDescent="0.25">
      <c r="B378" s="217" t="s">
        <v>295</v>
      </c>
      <c r="C378" s="217"/>
      <c r="D378" s="217"/>
      <c r="E378" s="217"/>
    </row>
    <row r="379" spans="2:7" x14ac:dyDescent="0.25">
      <c r="C379" s="49"/>
      <c r="D379" s="49"/>
      <c r="E379" s="49"/>
      <c r="F379" s="49"/>
    </row>
    <row r="380" spans="2:7" x14ac:dyDescent="0.25">
      <c r="B380" s="29" t="s">
        <v>6</v>
      </c>
      <c r="C380" s="50" t="s">
        <v>0</v>
      </c>
      <c r="D380" s="51" t="s">
        <v>7</v>
      </c>
      <c r="E380" s="85" t="s">
        <v>23</v>
      </c>
    </row>
    <row r="381" spans="2:7" x14ac:dyDescent="0.25">
      <c r="B381" s="196">
        <v>45989</v>
      </c>
      <c r="C381" s="179" t="s">
        <v>293</v>
      </c>
      <c r="D381" s="79" t="s">
        <v>28</v>
      </c>
      <c r="E381" s="110">
        <v>74985</v>
      </c>
    </row>
    <row r="382" spans="2:7" x14ac:dyDescent="0.25">
      <c r="B382" s="196">
        <v>45990</v>
      </c>
      <c r="C382" s="179" t="s">
        <v>294</v>
      </c>
      <c r="D382" s="79" t="s">
        <v>28</v>
      </c>
      <c r="E382" s="110">
        <v>21992.27</v>
      </c>
    </row>
    <row r="383" spans="2:7" ht="15.75" x14ac:dyDescent="0.25">
      <c r="B383" s="236" t="s">
        <v>39</v>
      </c>
      <c r="C383" s="237"/>
      <c r="D383" s="238"/>
      <c r="E383" s="52">
        <f>SUM(E381:E382)</f>
        <v>96977.27</v>
      </c>
      <c r="G383" s="38"/>
    </row>
    <row r="384" spans="2:7" ht="15.75" x14ac:dyDescent="0.25">
      <c r="B384" s="139"/>
      <c r="C384" s="139"/>
      <c r="D384" s="139"/>
      <c r="E384" s="139"/>
      <c r="G384" s="38"/>
    </row>
    <row r="386" spans="2:7" ht="15.75" customHeight="1" x14ac:dyDescent="0.25">
      <c r="C386" s="38"/>
      <c r="D386" s="38"/>
      <c r="E386" s="38"/>
      <c r="F386" s="38"/>
    </row>
    <row r="387" spans="2:7" ht="15.75" customHeight="1" x14ac:dyDescent="0.25">
      <c r="C387" s="38"/>
      <c r="D387" s="38"/>
      <c r="E387" s="38"/>
      <c r="F387" s="38"/>
    </row>
    <row r="388" spans="2:7" ht="15.75" customHeight="1" x14ac:dyDescent="0.25">
      <c r="B388" s="240" t="s">
        <v>33</v>
      </c>
      <c r="C388" s="240"/>
      <c r="D388" s="240"/>
      <c r="E388" s="240"/>
      <c r="F388" s="240"/>
    </row>
    <row r="389" spans="2:7" ht="15.75" customHeight="1" x14ac:dyDescent="0.25">
      <c r="B389" s="239" t="s">
        <v>29</v>
      </c>
      <c r="C389" s="239"/>
      <c r="D389" s="239"/>
      <c r="E389" s="239"/>
      <c r="F389" s="239"/>
      <c r="G389" s="39"/>
    </row>
    <row r="390" spans="2:7" ht="15.75" x14ac:dyDescent="0.25">
      <c r="B390" s="239" t="s">
        <v>34</v>
      </c>
      <c r="C390" s="239"/>
      <c r="D390" s="239"/>
      <c r="E390" s="239"/>
      <c r="F390" s="239"/>
    </row>
    <row r="391" spans="2:7" ht="15.75" x14ac:dyDescent="0.25">
      <c r="B391" s="241" t="s">
        <v>295</v>
      </c>
      <c r="C391" s="241"/>
      <c r="D391" s="241"/>
      <c r="E391" s="241"/>
      <c r="F391" s="241"/>
    </row>
    <row r="392" spans="2:7" ht="15.75" x14ac:dyDescent="0.25">
      <c r="C392" s="39"/>
      <c r="D392" s="39"/>
      <c r="E392" s="39"/>
      <c r="F392" s="39"/>
    </row>
    <row r="393" spans="2:7" x14ac:dyDescent="0.25">
      <c r="B393" s="67" t="s">
        <v>35</v>
      </c>
      <c r="C393" s="67" t="s">
        <v>6</v>
      </c>
      <c r="D393" s="67" t="s">
        <v>36</v>
      </c>
      <c r="E393" s="67" t="s">
        <v>9</v>
      </c>
      <c r="F393" s="78" t="s">
        <v>1</v>
      </c>
    </row>
    <row r="394" spans="2:7" x14ac:dyDescent="0.25">
      <c r="B394" s="180">
        <v>266963</v>
      </c>
      <c r="C394" s="65">
        <v>45797</v>
      </c>
      <c r="D394" s="182" t="s">
        <v>296</v>
      </c>
      <c r="E394" s="183" t="s">
        <v>64</v>
      </c>
      <c r="F394" s="181">
        <v>4408.6000000000004</v>
      </c>
    </row>
    <row r="395" spans="2:7" x14ac:dyDescent="0.25">
      <c r="B395" s="180">
        <v>266969</v>
      </c>
      <c r="C395" s="65">
        <v>45797</v>
      </c>
      <c r="D395" s="182" t="s">
        <v>297</v>
      </c>
      <c r="E395" s="183" t="s">
        <v>64</v>
      </c>
      <c r="F395" s="181">
        <v>40684.19</v>
      </c>
    </row>
    <row r="396" spans="2:7" x14ac:dyDescent="0.25">
      <c r="B396" s="180">
        <v>267257</v>
      </c>
      <c r="C396" s="65">
        <v>45965</v>
      </c>
      <c r="D396" s="184" t="s">
        <v>298</v>
      </c>
      <c r="E396" s="183" t="s">
        <v>299</v>
      </c>
      <c r="F396" s="181">
        <v>146245.99</v>
      </c>
    </row>
    <row r="397" spans="2:7" ht="15.75" x14ac:dyDescent="0.25">
      <c r="B397" s="227" t="s">
        <v>18</v>
      </c>
      <c r="C397" s="228"/>
      <c r="D397" s="228"/>
      <c r="E397" s="229"/>
      <c r="F397" s="40">
        <f>SUM(F394:F396)</f>
        <v>191338.78</v>
      </c>
      <c r="G397" s="42"/>
    </row>
    <row r="398" spans="2:7" ht="15.75" x14ac:dyDescent="0.25">
      <c r="C398" s="38"/>
      <c r="D398" s="38"/>
      <c r="E398" s="38"/>
      <c r="F398" s="41"/>
      <c r="G398" s="42"/>
    </row>
    <row r="399" spans="2:7" ht="15.75" hidden="1" x14ac:dyDescent="0.25">
      <c r="B399" s="230" t="s">
        <v>37</v>
      </c>
      <c r="C399" s="230"/>
      <c r="D399" s="230"/>
      <c r="E399" s="230"/>
      <c r="F399" s="41"/>
      <c r="G399" s="42"/>
    </row>
    <row r="400" spans="2:7" ht="15.75" hidden="1" x14ac:dyDescent="0.25">
      <c r="B400" s="213" t="s">
        <v>29</v>
      </c>
      <c r="C400" s="213"/>
      <c r="D400" s="213"/>
      <c r="E400" s="213"/>
      <c r="F400" s="41"/>
      <c r="G400" s="42"/>
    </row>
    <row r="401" spans="2:7" ht="15.75" hidden="1" x14ac:dyDescent="0.25">
      <c r="B401" s="213" t="s">
        <v>57</v>
      </c>
      <c r="C401" s="213"/>
      <c r="D401" s="213"/>
      <c r="E401" s="213"/>
      <c r="F401" s="41"/>
      <c r="G401" s="42"/>
    </row>
    <row r="402" spans="2:7" ht="15.75" hidden="1" x14ac:dyDescent="0.25">
      <c r="B402" s="217" t="s">
        <v>58</v>
      </c>
      <c r="C402" s="217"/>
      <c r="D402" s="217"/>
      <c r="E402" s="217"/>
      <c r="F402" s="41"/>
      <c r="G402" s="42"/>
    </row>
    <row r="403" spans="2:7" ht="15.75" hidden="1" x14ac:dyDescent="0.25">
      <c r="B403" s="129"/>
      <c r="C403" s="129"/>
      <c r="D403" s="129"/>
      <c r="E403" s="129"/>
      <c r="F403" s="41"/>
      <c r="G403" s="42"/>
    </row>
    <row r="404" spans="2:7" ht="15.75" hidden="1" x14ac:dyDescent="0.25">
      <c r="B404" s="130" t="s">
        <v>6</v>
      </c>
      <c r="C404" s="130" t="s">
        <v>0</v>
      </c>
      <c r="D404" s="130" t="s">
        <v>59</v>
      </c>
      <c r="E404" s="130" t="s">
        <v>60</v>
      </c>
      <c r="F404" s="41"/>
      <c r="G404" s="42"/>
    </row>
    <row r="405" spans="2:7" ht="15.75" hidden="1" x14ac:dyDescent="0.25">
      <c r="B405" s="159"/>
      <c r="C405" s="160"/>
      <c r="D405" s="161"/>
      <c r="E405" s="158"/>
      <c r="F405" s="41"/>
      <c r="G405" s="43"/>
    </row>
    <row r="406" spans="2:7" ht="15.75" hidden="1" x14ac:dyDescent="0.25">
      <c r="B406" s="218" t="s">
        <v>30</v>
      </c>
      <c r="C406" s="219"/>
      <c r="D406" s="220"/>
      <c r="E406" s="131">
        <f>SUM(E405:E405)</f>
        <v>0</v>
      </c>
      <c r="F406" s="41"/>
      <c r="G406" s="43"/>
    </row>
    <row r="407" spans="2:7" ht="15.75" hidden="1" x14ac:dyDescent="0.25">
      <c r="B407" s="132"/>
      <c r="C407" s="132"/>
      <c r="D407" s="132"/>
      <c r="E407" s="133"/>
      <c r="F407" s="41"/>
      <c r="G407" s="43"/>
    </row>
    <row r="408" spans="2:7" ht="15.75" hidden="1" x14ac:dyDescent="0.25">
      <c r="C408" s="43"/>
      <c r="D408" s="43"/>
      <c r="E408" s="54"/>
      <c r="F408" s="43"/>
      <c r="G408" s="43"/>
    </row>
    <row r="409" spans="2:7" ht="15.75" hidden="1" x14ac:dyDescent="0.25">
      <c r="B409" s="232" t="s">
        <v>65</v>
      </c>
      <c r="C409" s="232"/>
      <c r="D409" s="232"/>
      <c r="E409" s="232"/>
      <c r="F409" s="43"/>
      <c r="G409" s="43"/>
    </row>
    <row r="410" spans="2:7" ht="15.75" hidden="1" x14ac:dyDescent="0.25">
      <c r="B410" s="232" t="s">
        <v>66</v>
      </c>
      <c r="C410" s="232"/>
      <c r="D410" s="232"/>
      <c r="E410" s="232"/>
      <c r="F410" s="43"/>
      <c r="G410" s="43"/>
    </row>
    <row r="411" spans="2:7" ht="16.5" hidden="1" thickBot="1" x14ac:dyDescent="0.3">
      <c r="B411" s="230" t="s">
        <v>10</v>
      </c>
      <c r="C411" s="230"/>
      <c r="D411" s="230"/>
      <c r="E411" s="230"/>
      <c r="F411" s="43"/>
      <c r="G411" s="43"/>
    </row>
    <row r="412" spans="2:7" ht="16.5" hidden="1" thickBot="1" x14ac:dyDescent="0.3">
      <c r="B412" s="86" t="s">
        <v>21</v>
      </c>
      <c r="C412" s="86" t="s">
        <v>0</v>
      </c>
      <c r="D412" s="86" t="s">
        <v>22</v>
      </c>
      <c r="E412" s="87" t="s">
        <v>1</v>
      </c>
      <c r="F412" s="43"/>
      <c r="G412" s="43"/>
    </row>
    <row r="413" spans="2:7" ht="17.25" hidden="1" x14ac:dyDescent="0.25">
      <c r="B413" s="144"/>
      <c r="C413" s="147"/>
      <c r="D413" s="145"/>
      <c r="E413" s="148"/>
      <c r="F413" s="43"/>
      <c r="G413" s="43"/>
    </row>
    <row r="414" spans="2:7" ht="15.75" hidden="1" x14ac:dyDescent="0.25">
      <c r="B414" s="226" t="s">
        <v>30</v>
      </c>
      <c r="C414" s="226"/>
      <c r="D414" s="226"/>
      <c r="E414" s="146">
        <f>SUM(E413)</f>
        <v>0</v>
      </c>
      <c r="F414" s="43"/>
      <c r="G414" s="43"/>
    </row>
    <row r="415" spans="2:7" ht="15.75" x14ac:dyDescent="0.25">
      <c r="C415" s="43"/>
      <c r="D415" s="43"/>
      <c r="E415" s="54"/>
      <c r="F415" s="43"/>
      <c r="G415" s="38"/>
    </row>
    <row r="416" spans="2:7" ht="15.75" x14ac:dyDescent="0.25">
      <c r="B416" s="232" t="s">
        <v>69</v>
      </c>
      <c r="C416" s="232"/>
      <c r="D416" s="232"/>
      <c r="E416" s="232"/>
      <c r="F416" s="43"/>
      <c r="G416" s="38"/>
    </row>
    <row r="417" spans="2:9" ht="15.75" x14ac:dyDescent="0.25">
      <c r="B417" s="232" t="s">
        <v>70</v>
      </c>
      <c r="C417" s="232"/>
      <c r="D417" s="232"/>
      <c r="E417" s="232"/>
      <c r="F417" s="43"/>
      <c r="G417" s="38"/>
    </row>
    <row r="418" spans="2:9" ht="15.75" x14ac:dyDescent="0.25">
      <c r="B418" s="230" t="s">
        <v>10</v>
      </c>
      <c r="C418" s="230"/>
      <c r="D418" s="230"/>
      <c r="E418" s="230"/>
      <c r="F418" s="43"/>
      <c r="G418" s="38"/>
    </row>
    <row r="419" spans="2:9" ht="16.5" thickBot="1" x14ac:dyDescent="0.3">
      <c r="B419" s="231" t="s">
        <v>295</v>
      </c>
      <c r="C419" s="231"/>
      <c r="D419" s="231"/>
      <c r="E419" s="231"/>
      <c r="F419" s="43"/>
      <c r="G419" s="38"/>
    </row>
    <row r="420" spans="2:9" ht="16.5" thickBot="1" x14ac:dyDescent="0.3">
      <c r="B420" s="86" t="s">
        <v>21</v>
      </c>
      <c r="C420" s="86" t="s">
        <v>0</v>
      </c>
      <c r="D420" s="86" t="s">
        <v>22</v>
      </c>
      <c r="E420" s="87" t="s">
        <v>1</v>
      </c>
      <c r="F420" s="43"/>
      <c r="G420" s="38"/>
    </row>
    <row r="421" spans="2:9" ht="43.5" x14ac:dyDescent="0.25">
      <c r="B421" s="65">
        <v>45981</v>
      </c>
      <c r="C421" s="164" t="s">
        <v>300</v>
      </c>
      <c r="D421" s="197" t="s">
        <v>71</v>
      </c>
      <c r="E421" s="165">
        <v>86000000</v>
      </c>
      <c r="F421" s="43"/>
      <c r="G421" s="38"/>
    </row>
    <row r="422" spans="2:9" ht="22.5" customHeight="1" x14ac:dyDescent="0.25">
      <c r="B422" s="226" t="s">
        <v>30</v>
      </c>
      <c r="C422" s="226"/>
      <c r="D422" s="226"/>
      <c r="E422" s="146">
        <f>SUM(E421:E421)</f>
        <v>86000000</v>
      </c>
      <c r="F422" s="43"/>
    </row>
    <row r="423" spans="2:9" ht="8.25" customHeight="1" x14ac:dyDescent="0.25">
      <c r="B423" s="162"/>
      <c r="C423" s="162"/>
      <c r="D423" s="162"/>
      <c r="E423" s="163"/>
      <c r="F423" s="43"/>
    </row>
    <row r="424" spans="2:9" ht="12" customHeight="1" thickBot="1" x14ac:dyDescent="0.3">
      <c r="C424" s="43"/>
      <c r="D424" s="43"/>
      <c r="E424" s="54"/>
      <c r="F424" s="43"/>
      <c r="I424" s="53"/>
    </row>
    <row r="425" spans="2:9" ht="21" x14ac:dyDescent="0.35">
      <c r="C425" s="38"/>
      <c r="D425" s="38"/>
      <c r="E425" s="111" t="s">
        <v>18</v>
      </c>
      <c r="F425" s="112">
        <f>E89+D144+E372+E383+F397+E406+E414+E422</f>
        <v>197764552.03752387</v>
      </c>
    </row>
    <row r="426" spans="2:9" ht="24" thickBot="1" x14ac:dyDescent="0.4">
      <c r="C426" s="38"/>
      <c r="D426" s="38"/>
      <c r="E426" s="55"/>
      <c r="F426" s="56"/>
    </row>
    <row r="427" spans="2:9" x14ac:dyDescent="0.25">
      <c r="C427" s="44"/>
      <c r="D427" s="44"/>
      <c r="E427" s="44"/>
      <c r="F427" s="44"/>
    </row>
    <row r="428" spans="2:9" x14ac:dyDescent="0.25">
      <c r="F428" s="106"/>
    </row>
    <row r="429" spans="2:9" x14ac:dyDescent="0.25">
      <c r="F429" s="107"/>
    </row>
    <row r="439" spans="1:6" customFormat="1" ht="21" x14ac:dyDescent="0.35">
      <c r="A439" s="200" t="s">
        <v>353</v>
      </c>
      <c r="B439" s="200" t="s">
        <v>354</v>
      </c>
      <c r="C439" s="200" t="s">
        <v>355</v>
      </c>
      <c r="D439" s="200" t="s">
        <v>356</v>
      </c>
      <c r="E439" s="200" t="s">
        <v>357</v>
      </c>
      <c r="F439" s="200" t="s">
        <v>358</v>
      </c>
    </row>
    <row r="440" spans="1:6" ht="15.75" x14ac:dyDescent="0.25">
      <c r="A440" s="201">
        <v>267284</v>
      </c>
      <c r="B440" s="202">
        <v>45728</v>
      </c>
      <c r="C440" s="203" t="s">
        <v>360</v>
      </c>
      <c r="D440" s="203" t="s">
        <v>372</v>
      </c>
      <c r="E440" s="203" t="s">
        <v>374</v>
      </c>
      <c r="F440" s="203" t="s">
        <v>375</v>
      </c>
    </row>
    <row r="441" spans="1:6" ht="15.75" x14ac:dyDescent="0.25">
      <c r="A441" s="201">
        <v>267285</v>
      </c>
      <c r="B441" s="202">
        <v>45728</v>
      </c>
      <c r="C441" s="203" t="s">
        <v>361</v>
      </c>
      <c r="D441" s="203" t="s">
        <v>64</v>
      </c>
      <c r="E441" s="203" t="s">
        <v>374</v>
      </c>
      <c r="F441" s="203" t="s">
        <v>376</v>
      </c>
    </row>
    <row r="442" spans="1:6" ht="15.75" x14ac:dyDescent="0.25">
      <c r="A442" s="201">
        <v>267286</v>
      </c>
      <c r="B442" s="202">
        <v>45881</v>
      </c>
      <c r="C442" s="203" t="s">
        <v>362</v>
      </c>
      <c r="D442" s="203" t="s">
        <v>372</v>
      </c>
      <c r="E442" s="203" t="s">
        <v>374</v>
      </c>
      <c r="F442" s="203" t="s">
        <v>377</v>
      </c>
    </row>
    <row r="443" spans="1:6" ht="15.75" x14ac:dyDescent="0.25">
      <c r="A443" s="201">
        <v>267287</v>
      </c>
      <c r="B443" s="202">
        <v>45881</v>
      </c>
      <c r="C443" s="203" t="s">
        <v>363</v>
      </c>
      <c r="D443" s="203" t="s">
        <v>372</v>
      </c>
      <c r="E443" s="203" t="s">
        <v>374</v>
      </c>
      <c r="F443" s="203" t="s">
        <v>378</v>
      </c>
    </row>
    <row r="444" spans="1:6" ht="15.75" x14ac:dyDescent="0.25">
      <c r="A444" s="201">
        <v>267288</v>
      </c>
      <c r="B444" s="202">
        <v>45881</v>
      </c>
      <c r="C444" s="203" t="s">
        <v>364</v>
      </c>
      <c r="D444" s="203" t="s">
        <v>299</v>
      </c>
      <c r="E444" s="203" t="s">
        <v>374</v>
      </c>
      <c r="F444" s="203" t="s">
        <v>379</v>
      </c>
    </row>
    <row r="445" spans="1:6" ht="15.75" x14ac:dyDescent="0.25">
      <c r="A445" s="201">
        <v>267289</v>
      </c>
      <c r="B445" s="202">
        <v>45881</v>
      </c>
      <c r="C445" s="203" t="s">
        <v>365</v>
      </c>
      <c r="D445" s="203" t="s">
        <v>299</v>
      </c>
      <c r="E445" s="203" t="s">
        <v>374</v>
      </c>
      <c r="F445" s="203" t="s">
        <v>380</v>
      </c>
    </row>
    <row r="446" spans="1:6" ht="15.75" x14ac:dyDescent="0.25">
      <c r="A446" s="201">
        <v>267290</v>
      </c>
      <c r="B446" s="202">
        <v>45881</v>
      </c>
      <c r="C446" s="203" t="s">
        <v>366</v>
      </c>
      <c r="D446" s="203" t="s">
        <v>299</v>
      </c>
      <c r="E446" s="203" t="s">
        <v>374</v>
      </c>
      <c r="F446" s="203" t="s">
        <v>380</v>
      </c>
    </row>
    <row r="447" spans="1:6" ht="15.75" x14ac:dyDescent="0.25">
      <c r="A447" s="201">
        <v>267291</v>
      </c>
      <c r="B447" s="202">
        <v>45881</v>
      </c>
      <c r="C447" s="203" t="s">
        <v>367</v>
      </c>
      <c r="D447" s="203" t="s">
        <v>299</v>
      </c>
      <c r="E447" s="203" t="s">
        <v>374</v>
      </c>
      <c r="F447" s="203" t="s">
        <v>381</v>
      </c>
    </row>
    <row r="448" spans="1:6" ht="15.75" x14ac:dyDescent="0.25">
      <c r="A448" s="201">
        <v>267292</v>
      </c>
      <c r="B448" s="204" t="s">
        <v>359</v>
      </c>
      <c r="C448" s="203" t="s">
        <v>368</v>
      </c>
      <c r="D448" s="203" t="s">
        <v>372</v>
      </c>
      <c r="E448" s="203" t="s">
        <v>374</v>
      </c>
      <c r="F448" s="203" t="s">
        <v>382</v>
      </c>
    </row>
    <row r="449" spans="1:6" ht="15.75" x14ac:dyDescent="0.25">
      <c r="A449" s="201">
        <v>267293</v>
      </c>
      <c r="B449" s="204" t="s">
        <v>359</v>
      </c>
      <c r="C449" s="203" t="s">
        <v>369</v>
      </c>
      <c r="D449" s="203" t="s">
        <v>64</v>
      </c>
      <c r="E449" s="203" t="s">
        <v>374</v>
      </c>
      <c r="F449" s="203" t="s">
        <v>383</v>
      </c>
    </row>
    <row r="450" spans="1:6" ht="15.75" x14ac:dyDescent="0.25">
      <c r="A450" s="201">
        <v>267294</v>
      </c>
      <c r="B450" s="204" t="s">
        <v>359</v>
      </c>
      <c r="C450" s="203" t="s">
        <v>370</v>
      </c>
      <c r="D450" s="203" t="s">
        <v>373</v>
      </c>
      <c r="E450" s="203" t="s">
        <v>374</v>
      </c>
      <c r="F450" s="203" t="s">
        <v>384</v>
      </c>
    </row>
    <row r="451" spans="1:6" ht="15.75" x14ac:dyDescent="0.25">
      <c r="A451" s="201">
        <v>267295</v>
      </c>
      <c r="B451" s="204" t="s">
        <v>359</v>
      </c>
      <c r="C451" s="203" t="s">
        <v>371</v>
      </c>
      <c r="D451" s="203" t="s">
        <v>64</v>
      </c>
      <c r="E451" s="203" t="s">
        <v>374</v>
      </c>
      <c r="F451" s="203" t="s">
        <v>385</v>
      </c>
    </row>
    <row r="452" spans="1:6" ht="15.75" x14ac:dyDescent="0.25">
      <c r="A452" s="205" t="s">
        <v>386</v>
      </c>
      <c r="B452" s="205"/>
      <c r="C452" s="205"/>
      <c r="D452" s="205"/>
      <c r="E452" s="206" t="s">
        <v>387</v>
      </c>
      <c r="F452" s="207"/>
    </row>
  </sheetData>
  <autoFilter ref="B149:E372" xr:uid="{00000000-0009-0000-0000-000000000000}"/>
  <mergeCells count="61">
    <mergeCell ref="B14:E14"/>
    <mergeCell ref="B73:E73"/>
    <mergeCell ref="B61:E61"/>
    <mergeCell ref="B62:E62"/>
    <mergeCell ref="B63:E63"/>
    <mergeCell ref="B60:E60"/>
    <mergeCell ref="B372:D372"/>
    <mergeCell ref="B127:C127"/>
    <mergeCell ref="B129:F129"/>
    <mergeCell ref="B132:C132"/>
    <mergeCell ref="B376:E376"/>
    <mergeCell ref="D137:D138"/>
    <mergeCell ref="B418:E418"/>
    <mergeCell ref="B88:D88"/>
    <mergeCell ref="E137:E138"/>
    <mergeCell ref="B124:F124"/>
    <mergeCell ref="B411:E411"/>
    <mergeCell ref="B414:D414"/>
    <mergeCell ref="B409:E409"/>
    <mergeCell ref="B410:E410"/>
    <mergeCell ref="B378:E378"/>
    <mergeCell ref="B383:D383"/>
    <mergeCell ref="B389:F389"/>
    <mergeCell ref="B388:F388"/>
    <mergeCell ref="B147:E147"/>
    <mergeCell ref="B390:F390"/>
    <mergeCell ref="B391:F391"/>
    <mergeCell ref="B377:E377"/>
    <mergeCell ref="B122:C122"/>
    <mergeCell ref="B135:E135"/>
    <mergeCell ref="B92:F92"/>
    <mergeCell ref="B93:F93"/>
    <mergeCell ref="B94:F94"/>
    <mergeCell ref="B95:F95"/>
    <mergeCell ref="B116:C116"/>
    <mergeCell ref="B118:F119"/>
    <mergeCell ref="B111:F112"/>
    <mergeCell ref="B109:C109"/>
    <mergeCell ref="D66:D69"/>
    <mergeCell ref="B102:F102"/>
    <mergeCell ref="B81:E81"/>
    <mergeCell ref="B82:E82"/>
    <mergeCell ref="B85:D85"/>
    <mergeCell ref="B100:C100"/>
    <mergeCell ref="D75:D78"/>
    <mergeCell ref="A452:D452"/>
    <mergeCell ref="E452:F452"/>
    <mergeCell ref="C142:D142"/>
    <mergeCell ref="B139:C139"/>
    <mergeCell ref="B148:E148"/>
    <mergeCell ref="B375:E375"/>
    <mergeCell ref="B422:D422"/>
    <mergeCell ref="B397:E397"/>
    <mergeCell ref="B406:D406"/>
    <mergeCell ref="B402:E402"/>
    <mergeCell ref="B401:E401"/>
    <mergeCell ref="B400:E400"/>
    <mergeCell ref="B399:E399"/>
    <mergeCell ref="B419:E419"/>
    <mergeCell ref="B416:E416"/>
    <mergeCell ref="B417:E417"/>
  </mergeCells>
  <pageMargins left="0.23622047244094491" right="0.23622047244094491" top="0.74803149606299213" bottom="0.74803149606299213" header="0.31496062992125984" footer="0.31496062992125984"/>
  <pageSetup scale="46" fitToHeight="0" orientation="portrait" r:id="rId1"/>
  <rowBreaks count="3" manualBreakCount="3">
    <brk id="90" max="8" man="1"/>
    <brk id="286" max="8" man="1"/>
    <brk id="385" max="8" man="1"/>
  </rowBreaks>
  <ignoredErrors>
    <ignoredError sqref="D139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AB244-46CA-47CF-87C5-EFE3C7D41D7C}">
  <dimension ref="C1:T85"/>
  <sheetViews>
    <sheetView showGridLines="0" tabSelected="1" view="pageBreakPreview" topLeftCell="C39" zoomScale="85" zoomScaleNormal="85" zoomScaleSheetLayoutView="85" workbookViewId="0">
      <pane xSplit="1" topLeftCell="D1" activePane="topRight" state="frozen"/>
      <selection activeCell="F382" sqref="F382:F386"/>
      <selection pane="topRight" activeCell="F382" sqref="F382:F386"/>
    </sheetView>
  </sheetViews>
  <sheetFormatPr baseColWidth="10" defaultColWidth="11.42578125" defaultRowHeight="21" x14ac:dyDescent="0.35"/>
  <cols>
    <col min="1" max="2" width="0" hidden="1" customWidth="1"/>
    <col min="3" max="3" width="64.140625" style="257" customWidth="1"/>
    <col min="4" max="4" width="26.42578125" style="256" customWidth="1"/>
    <col min="5" max="5" width="22.5703125" style="93" customWidth="1"/>
    <col min="6" max="6" width="21.42578125" style="93" customWidth="1"/>
    <col min="7" max="7" width="16.42578125" style="93" bestFit="1" customWidth="1"/>
    <col min="8" max="8" width="14.7109375" style="93" customWidth="1"/>
    <col min="9" max="9" width="15.140625" style="93" customWidth="1"/>
    <col min="10" max="10" width="15.7109375" style="255" customWidth="1"/>
    <col min="11" max="11" width="15" style="93" customWidth="1"/>
    <col min="12" max="12" width="15.5703125" style="93" customWidth="1"/>
    <col min="13" max="13" width="14.42578125" style="93" customWidth="1"/>
    <col min="14" max="14" width="14.5703125" style="93" customWidth="1"/>
    <col min="15" max="15" width="14.42578125" style="93" bestFit="1" customWidth="1"/>
    <col min="16" max="17" width="14.42578125" style="254" bestFit="1" customWidth="1"/>
    <col min="18" max="18" width="18.85546875" style="254" bestFit="1" customWidth="1"/>
    <col min="19" max="19" width="1.7109375" style="254" customWidth="1"/>
    <col min="20" max="20" width="12.5703125" bestFit="1" customWidth="1"/>
  </cols>
  <sheetData>
    <row r="1" spans="3:20" ht="28.5" customHeight="1" x14ac:dyDescent="0.25">
      <c r="C1" s="315" t="s">
        <v>484</v>
      </c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3"/>
    </row>
    <row r="2" spans="3:20" ht="21.75" customHeight="1" x14ac:dyDescent="0.25">
      <c r="C2" s="309" t="s">
        <v>483</v>
      </c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7"/>
    </row>
    <row r="3" spans="3:20" ht="15" customHeight="1" x14ac:dyDescent="0.25">
      <c r="C3" s="312">
        <v>2025</v>
      </c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0"/>
    </row>
    <row r="4" spans="3:20" ht="27" customHeight="1" x14ac:dyDescent="0.25">
      <c r="C4" s="309" t="s">
        <v>482</v>
      </c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7"/>
    </row>
    <row r="5" spans="3:20" ht="21.75" customHeight="1" x14ac:dyDescent="0.25">
      <c r="C5" s="308" t="s">
        <v>481</v>
      </c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7"/>
    </row>
    <row r="6" spans="3:20" ht="9.75" customHeight="1" x14ac:dyDescent="0.35"/>
    <row r="7" spans="3:20" s="259" customFormat="1" ht="25.5" customHeight="1" x14ac:dyDescent="0.25">
      <c r="C7" s="300" t="s">
        <v>480</v>
      </c>
      <c r="D7" s="306" t="s">
        <v>479</v>
      </c>
      <c r="E7" s="305" t="s">
        <v>478</v>
      </c>
      <c r="F7" s="304" t="s">
        <v>477</v>
      </c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2"/>
      <c r="S7" s="301"/>
    </row>
    <row r="8" spans="3:20" s="259" customFormat="1" x14ac:dyDescent="0.35">
      <c r="C8" s="300"/>
      <c r="D8" s="299"/>
      <c r="E8" s="298"/>
      <c r="F8" s="296" t="s">
        <v>476</v>
      </c>
      <c r="G8" s="296" t="s">
        <v>475</v>
      </c>
      <c r="H8" s="296" t="s">
        <v>474</v>
      </c>
      <c r="I8" s="296" t="s">
        <v>473</v>
      </c>
      <c r="J8" s="297" t="s">
        <v>472</v>
      </c>
      <c r="K8" s="296" t="s">
        <v>471</v>
      </c>
      <c r="L8" s="295" t="s">
        <v>470</v>
      </c>
      <c r="M8" s="296" t="s">
        <v>469</v>
      </c>
      <c r="N8" s="296" t="s">
        <v>468</v>
      </c>
      <c r="O8" s="296" t="s">
        <v>467</v>
      </c>
      <c r="P8" s="296" t="s">
        <v>466</v>
      </c>
      <c r="Q8" s="295" t="s">
        <v>465</v>
      </c>
      <c r="R8" s="294" t="s">
        <v>464</v>
      </c>
      <c r="S8" s="293"/>
    </row>
    <row r="9" spans="3:20" s="93" customFormat="1" x14ac:dyDescent="0.35">
      <c r="C9" s="281" t="s">
        <v>463</v>
      </c>
      <c r="D9" s="292"/>
      <c r="E9" s="291"/>
      <c r="F9" s="291"/>
      <c r="G9" s="291"/>
      <c r="H9" s="291"/>
      <c r="I9" s="291"/>
      <c r="J9" s="285"/>
      <c r="K9" s="291"/>
      <c r="L9" s="291"/>
      <c r="M9" s="291"/>
      <c r="N9" s="291"/>
      <c r="O9" s="291"/>
      <c r="P9" s="291"/>
      <c r="Q9" s="291"/>
      <c r="R9" s="290"/>
      <c r="S9" s="290"/>
    </row>
    <row r="10" spans="3:20" ht="15.75" x14ac:dyDescent="0.25">
      <c r="C10" s="276" t="s">
        <v>462</v>
      </c>
      <c r="D10" s="286">
        <f>D11+D12+D13+D14+D15</f>
        <v>1085623963</v>
      </c>
      <c r="E10" s="286">
        <f>E11+E12+E13+E14+E15</f>
        <v>1355823309.7</v>
      </c>
      <c r="F10" s="272">
        <f>SUM(F11:F15)</f>
        <v>87973391.060000002</v>
      </c>
      <c r="G10" s="289">
        <f>SUM(G11:G15)</f>
        <v>82889668.75999999</v>
      </c>
      <c r="H10" s="272">
        <f>SUM(H11:H15)</f>
        <v>83409224.299999982</v>
      </c>
      <c r="I10" s="272">
        <f>SUM(I11:I15)</f>
        <v>135464762.95000002</v>
      </c>
      <c r="J10" s="272">
        <f>SUM(J11:J15)</f>
        <v>88346556.769999996</v>
      </c>
      <c r="K10" s="272">
        <f>SUM(K11:K15)</f>
        <v>93998118.939999998</v>
      </c>
      <c r="L10" s="272">
        <f>SUM(L11:L15)</f>
        <v>94123164.890000015</v>
      </c>
      <c r="M10" s="272">
        <f>SUM(M11:M15)</f>
        <v>111524434.47999999</v>
      </c>
      <c r="N10" s="272">
        <f>SUM(N11:N15)</f>
        <v>89522951.659999996</v>
      </c>
      <c r="O10" s="285">
        <f>SUM(O11:O15)</f>
        <v>89144635.359999999</v>
      </c>
      <c r="P10" s="285">
        <f>SUM(P11:P15)</f>
        <v>93160846.659999996</v>
      </c>
      <c r="Q10" s="285">
        <f>SUM(Q11:Q15)</f>
        <v>300755288.36000001</v>
      </c>
      <c r="R10" s="272">
        <f>SUM(F10:Q10)</f>
        <v>1350313044.1900001</v>
      </c>
      <c r="S10" s="272"/>
      <c r="T10" s="267"/>
    </row>
    <row r="11" spans="3:20" ht="22.5" customHeight="1" x14ac:dyDescent="0.25">
      <c r="C11" s="274" t="s">
        <v>461</v>
      </c>
      <c r="D11" s="280">
        <v>786905910</v>
      </c>
      <c r="E11" s="280">
        <v>929276347.29999995</v>
      </c>
      <c r="F11" s="280">
        <v>71214348.599999994</v>
      </c>
      <c r="G11" s="277">
        <v>65670879.719999999</v>
      </c>
      <c r="H11" s="277">
        <v>65542482.259999998</v>
      </c>
      <c r="I11" s="282">
        <v>67965762.290000007</v>
      </c>
      <c r="J11" s="277">
        <v>73595815.420000002</v>
      </c>
      <c r="K11" s="277">
        <v>73101508.620000005</v>
      </c>
      <c r="L11" s="277">
        <v>66830205.68</v>
      </c>
      <c r="M11" s="283">
        <f>6493210.08+68607519+4173000+615000+66325</f>
        <v>79955054.079999998</v>
      </c>
      <c r="N11" s="277">
        <v>74960121.50999999</v>
      </c>
      <c r="O11" s="277">
        <f>1322955.09+74002004</f>
        <v>75324959.090000004</v>
      </c>
      <c r="P11" s="277">
        <f>4750918.1+74482004</f>
        <v>79232922.099999994</v>
      </c>
      <c r="Q11" s="277">
        <f>143763660.79+4369389.87</f>
        <v>148133050.66</v>
      </c>
      <c r="R11" s="277">
        <f>SUM(F11:Q11)</f>
        <v>941527110.03000009</v>
      </c>
      <c r="S11" s="277"/>
      <c r="T11" s="267"/>
    </row>
    <row r="12" spans="3:20" ht="22.5" customHeight="1" x14ac:dyDescent="0.25">
      <c r="C12" s="274" t="s">
        <v>460</v>
      </c>
      <c r="D12" s="280">
        <v>91045705</v>
      </c>
      <c r="E12" s="280">
        <v>107072205</v>
      </c>
      <c r="F12" s="280">
        <v>3000000</v>
      </c>
      <c r="G12" s="277">
        <v>3120000</v>
      </c>
      <c r="H12" s="277">
        <v>3060000</v>
      </c>
      <c r="I12" s="282">
        <v>53010171.439999998</v>
      </c>
      <c r="J12" s="277">
        <v>60000</v>
      </c>
      <c r="K12" s="277">
        <v>6060000</v>
      </c>
      <c r="L12" s="277">
        <v>3000000</v>
      </c>
      <c r="M12" s="255">
        <v>5765930.1600000001</v>
      </c>
      <c r="N12" s="277">
        <v>3795729.39</v>
      </c>
      <c r="O12" s="277">
        <v>3107916.67</v>
      </c>
      <c r="P12" s="277">
        <v>3060000</v>
      </c>
      <c r="Q12" s="277">
        <v>3060000</v>
      </c>
      <c r="R12" s="277">
        <f>SUM(F12:Q12)</f>
        <v>90099747.659999996</v>
      </c>
      <c r="S12" s="277"/>
      <c r="T12" s="267"/>
    </row>
    <row r="13" spans="3:20" ht="22.5" customHeight="1" x14ac:dyDescent="0.25">
      <c r="C13" s="274" t="s">
        <v>459</v>
      </c>
      <c r="D13" s="280">
        <v>33600</v>
      </c>
      <c r="E13" s="280">
        <v>1460100</v>
      </c>
      <c r="F13" s="280">
        <v>125000</v>
      </c>
      <c r="G13" s="277">
        <v>125000</v>
      </c>
      <c r="H13" s="277">
        <v>140000</v>
      </c>
      <c r="I13" s="282">
        <v>110000</v>
      </c>
      <c r="J13" s="277">
        <v>125000</v>
      </c>
      <c r="K13" s="277">
        <v>0</v>
      </c>
      <c r="L13" s="277">
        <v>385000</v>
      </c>
      <c r="M13" s="283">
        <v>125000</v>
      </c>
      <c r="N13" s="277">
        <v>120000</v>
      </c>
      <c r="O13" s="277">
        <v>30000</v>
      </c>
      <c r="P13" s="277">
        <v>75000</v>
      </c>
      <c r="Q13" s="277">
        <v>100000</v>
      </c>
      <c r="R13" s="277">
        <f>SUM(F13:Q13)</f>
        <v>1460000</v>
      </c>
      <c r="S13" s="277"/>
      <c r="T13" s="267"/>
    </row>
    <row r="14" spans="3:20" ht="22.5" customHeight="1" x14ac:dyDescent="0.25">
      <c r="C14" s="274" t="s">
        <v>458</v>
      </c>
      <c r="D14" s="280">
        <v>68671706</v>
      </c>
      <c r="E14" s="280">
        <v>148530535.40000001</v>
      </c>
      <c r="F14" s="280">
        <v>0</v>
      </c>
      <c r="G14" s="277">
        <v>10000</v>
      </c>
      <c r="H14" s="277">
        <v>0</v>
      </c>
      <c r="I14" s="282">
        <v>0</v>
      </c>
      <c r="J14" s="277">
        <v>0</v>
      </c>
      <c r="K14" s="277">
        <v>60000</v>
      </c>
      <c r="L14" s="277">
        <v>8940000</v>
      </c>
      <c r="M14" s="283">
        <v>0</v>
      </c>
      <c r="N14" s="277">
        <v>0</v>
      </c>
      <c r="O14" s="277">
        <v>0</v>
      </c>
      <c r="P14" s="277">
        <v>0</v>
      </c>
      <c r="Q14" s="277">
        <v>138745660.69</v>
      </c>
      <c r="R14" s="277">
        <f>SUM(F14:Q14)</f>
        <v>147755660.69</v>
      </c>
      <c r="S14" s="277"/>
      <c r="T14" s="267"/>
    </row>
    <row r="15" spans="3:20" ht="22.5" customHeight="1" x14ac:dyDescent="0.25">
      <c r="C15" s="274" t="s">
        <v>457</v>
      </c>
      <c r="D15" s="280">
        <v>138967042</v>
      </c>
      <c r="E15" s="280">
        <v>169484122</v>
      </c>
      <c r="F15" s="280">
        <v>13634042.460000001</v>
      </c>
      <c r="G15" s="277">
        <v>13963789.039999999</v>
      </c>
      <c r="H15" s="277">
        <v>14666742.039999999</v>
      </c>
      <c r="I15" s="282">
        <v>14378829.220000001</v>
      </c>
      <c r="J15" s="277">
        <v>14565741.35</v>
      </c>
      <c r="K15" s="277">
        <v>14776610.32</v>
      </c>
      <c r="L15" s="277">
        <v>14967959.210000001</v>
      </c>
      <c r="M15" s="283">
        <f>15061512.78+4908448.97+4919508.02+788980.47</f>
        <v>25678450.239999998</v>
      </c>
      <c r="N15" s="277">
        <v>10647100.76</v>
      </c>
      <c r="O15" s="277">
        <v>10681759.6</v>
      </c>
      <c r="P15" s="277">
        <f>42489.55+10750435.01</f>
        <v>10792924.560000001</v>
      </c>
      <c r="Q15" s="277">
        <v>10716577.01</v>
      </c>
      <c r="R15" s="277">
        <f>SUM(F15:Q15)</f>
        <v>169470525.81</v>
      </c>
      <c r="S15" s="277"/>
      <c r="T15" s="267"/>
    </row>
    <row r="16" spans="3:20" ht="19.5" customHeight="1" x14ac:dyDescent="0.25">
      <c r="C16" s="276" t="s">
        <v>456</v>
      </c>
      <c r="D16" s="286">
        <f>D17+D18+D19+D20+D21+D22+D23+D24+D25</f>
        <v>338882615</v>
      </c>
      <c r="E16" s="286">
        <f>E17+E18+E19+E20+E21+E22+E23+E24+E25</f>
        <v>265900030.85999998</v>
      </c>
      <c r="F16" s="286">
        <f>F17+F18+F19+F20+F21+F22+F23+F24+F25</f>
        <v>27223906.259999998</v>
      </c>
      <c r="G16" s="286">
        <f>G17+G18+G19+G20+G21+G22+G23+G24+G25</f>
        <v>18852683.43</v>
      </c>
      <c r="H16" s="272">
        <f>SUM(H17:H25)</f>
        <v>23331768.579999998</v>
      </c>
      <c r="I16" s="272">
        <f>SUM(I17:I25)</f>
        <v>15514904.66</v>
      </c>
      <c r="J16" s="272">
        <f>SUM(J17:J25)</f>
        <v>29311978.029999997</v>
      </c>
      <c r="K16" s="272">
        <f>SUM(K17:K25)</f>
        <v>14439510.439999999</v>
      </c>
      <c r="L16" s="272">
        <f>SUM(L17:L25)</f>
        <v>20335716.649999999</v>
      </c>
      <c r="M16" s="272">
        <f>SUM(M17:M25)</f>
        <v>33050112.989999998</v>
      </c>
      <c r="N16" s="272">
        <f>SUM(N17:N25)</f>
        <v>14023436.439999999</v>
      </c>
      <c r="O16" s="272">
        <f>SUM(O17:O25)</f>
        <v>11765657.580000002</v>
      </c>
      <c r="P16" s="272">
        <f>SUM(P17:P25)</f>
        <v>15017591.48</v>
      </c>
      <c r="Q16" s="285">
        <f>SUM(Q17:Q25)</f>
        <v>12201038.75</v>
      </c>
      <c r="R16" s="272">
        <f>SUM(F16:Q16)</f>
        <v>235068305.28999999</v>
      </c>
      <c r="S16" s="272"/>
      <c r="T16" s="267"/>
    </row>
    <row r="17" spans="3:20" ht="19.5" customHeight="1" x14ac:dyDescent="0.25">
      <c r="C17" s="274" t="s">
        <v>455</v>
      </c>
      <c r="D17" s="280">
        <v>31685784</v>
      </c>
      <c r="E17" s="280">
        <v>34423158.030000001</v>
      </c>
      <c r="F17" s="280">
        <v>1183860.3500000001</v>
      </c>
      <c r="G17" s="277">
        <v>4351394.3899999997</v>
      </c>
      <c r="H17" s="277">
        <v>1658625.78</v>
      </c>
      <c r="I17" s="282">
        <v>3998742.68</v>
      </c>
      <c r="J17" s="277">
        <v>2854140.19</v>
      </c>
      <c r="K17" s="277">
        <v>2847589.1</v>
      </c>
      <c r="L17" s="277">
        <v>2899548.71</v>
      </c>
      <c r="M17" s="283">
        <v>1690215.54</v>
      </c>
      <c r="N17" s="277">
        <v>3876288.4</v>
      </c>
      <c r="O17" s="277">
        <v>3053537.11</v>
      </c>
      <c r="P17" s="277">
        <v>2814342.87</v>
      </c>
      <c r="Q17" s="277">
        <v>2874577.89</v>
      </c>
      <c r="R17" s="277">
        <f>SUM(F17:Q17)</f>
        <v>34102863.009999998</v>
      </c>
      <c r="S17" s="277"/>
      <c r="T17" s="267"/>
    </row>
    <row r="18" spans="3:20" ht="17.25" customHeight="1" x14ac:dyDescent="0.25">
      <c r="C18" s="274" t="s">
        <v>454</v>
      </c>
      <c r="D18" s="280">
        <v>38955773</v>
      </c>
      <c r="E18" s="280">
        <v>40867330.140000001</v>
      </c>
      <c r="F18" s="280">
        <v>3793310.01</v>
      </c>
      <c r="G18" s="277">
        <v>4424467.04</v>
      </c>
      <c r="H18" s="277">
        <v>11374506.42</v>
      </c>
      <c r="I18" s="282">
        <v>307236.44</v>
      </c>
      <c r="J18" s="277">
        <v>657710.19999999995</v>
      </c>
      <c r="K18" s="277">
        <v>9244.2099999999991</v>
      </c>
      <c r="L18" s="277">
        <v>1038395.02</v>
      </c>
      <c r="M18" s="283">
        <v>13151110.460000001</v>
      </c>
      <c r="N18" s="277">
        <v>752638.19</v>
      </c>
      <c r="O18" s="277">
        <v>74764.63</v>
      </c>
      <c r="P18" s="277">
        <v>4068356.42</v>
      </c>
      <c r="Q18" s="277">
        <v>595253.77</v>
      </c>
      <c r="R18" s="277">
        <f>SUM(F18:Q18)</f>
        <v>40246992.810000002</v>
      </c>
      <c r="S18" s="277"/>
      <c r="T18" s="267"/>
    </row>
    <row r="19" spans="3:20" ht="24" customHeight="1" x14ac:dyDescent="0.25">
      <c r="C19" s="274" t="s">
        <v>453</v>
      </c>
      <c r="D19" s="280">
        <v>19374636</v>
      </c>
      <c r="E19" s="280">
        <v>13268809.18</v>
      </c>
      <c r="F19" s="280">
        <v>989933.8</v>
      </c>
      <c r="G19" s="277">
        <v>878037.65</v>
      </c>
      <c r="H19" s="277">
        <v>610968.6</v>
      </c>
      <c r="I19" s="282">
        <v>1690276.75</v>
      </c>
      <c r="J19" s="277">
        <v>487002.6</v>
      </c>
      <c r="K19" s="277">
        <v>945220.95</v>
      </c>
      <c r="L19" s="277">
        <v>1589984.97</v>
      </c>
      <c r="M19" s="283">
        <v>1267172.1000000001</v>
      </c>
      <c r="N19" s="277">
        <v>652131.75</v>
      </c>
      <c r="O19" s="277">
        <v>1639855.93</v>
      </c>
      <c r="P19" s="277">
        <v>1679108.52</v>
      </c>
      <c r="Q19" s="277">
        <v>839108.07</v>
      </c>
      <c r="R19" s="277">
        <f>SUM(F19:Q19)</f>
        <v>13268801.689999999</v>
      </c>
      <c r="S19" s="277"/>
      <c r="T19" s="267"/>
    </row>
    <row r="20" spans="3:20" ht="25.5" customHeight="1" x14ac:dyDescent="0.25">
      <c r="C20" s="274" t="s">
        <v>452</v>
      </c>
      <c r="D20" s="280">
        <v>3856648</v>
      </c>
      <c r="E20" s="280">
        <v>2126862</v>
      </c>
      <c r="F20" s="280">
        <v>85385</v>
      </c>
      <c r="G20" s="277">
        <v>63175</v>
      </c>
      <c r="H20" s="277">
        <v>85550</v>
      </c>
      <c r="I20" s="282">
        <v>100130</v>
      </c>
      <c r="J20" s="277">
        <v>178915</v>
      </c>
      <c r="K20" s="277">
        <v>61655</v>
      </c>
      <c r="L20" s="277">
        <v>119035</v>
      </c>
      <c r="M20" s="283">
        <v>132275</v>
      </c>
      <c r="N20" s="277">
        <v>119700</v>
      </c>
      <c r="O20" s="277">
        <v>120725</v>
      </c>
      <c r="P20" s="277">
        <v>103210</v>
      </c>
      <c r="Q20" s="277">
        <v>126376.1</v>
      </c>
      <c r="R20" s="277">
        <f>SUM(F20:Q20)</f>
        <v>1296131.1000000001</v>
      </c>
      <c r="S20" s="277"/>
      <c r="T20" s="267"/>
    </row>
    <row r="21" spans="3:20" ht="24" customHeight="1" x14ac:dyDescent="0.25">
      <c r="C21" s="274" t="s">
        <v>451</v>
      </c>
      <c r="D21" s="280">
        <v>37625811</v>
      </c>
      <c r="E21" s="280">
        <v>5479061.4000000004</v>
      </c>
      <c r="F21" s="280">
        <v>3600</v>
      </c>
      <c r="G21" s="277">
        <v>464538.91</v>
      </c>
      <c r="H21" s="277">
        <v>527240</v>
      </c>
      <c r="I21" s="282">
        <v>318217.36</v>
      </c>
      <c r="J21" s="277">
        <v>0</v>
      </c>
      <c r="K21" s="277">
        <v>0</v>
      </c>
      <c r="L21" s="277">
        <v>5800</v>
      </c>
      <c r="M21" s="283">
        <v>0</v>
      </c>
      <c r="N21" s="277">
        <v>541722.26</v>
      </c>
      <c r="O21" s="277">
        <v>1143123.78</v>
      </c>
      <c r="P21" s="277">
        <v>280284.33</v>
      </c>
      <c r="Q21" s="277">
        <v>175184.59</v>
      </c>
      <c r="R21" s="277">
        <f>SUM(F21:Q21)</f>
        <v>3459711.23</v>
      </c>
      <c r="S21" s="277"/>
      <c r="T21" s="267"/>
    </row>
    <row r="22" spans="3:20" ht="19.5" customHeight="1" x14ac:dyDescent="0.25">
      <c r="C22" s="274" t="s">
        <v>450</v>
      </c>
      <c r="D22" s="280">
        <v>37564868</v>
      </c>
      <c r="E22" s="280">
        <v>41519411.990000002</v>
      </c>
      <c r="F22" s="280">
        <v>2338717.4</v>
      </c>
      <c r="G22" s="277">
        <v>2947036.2</v>
      </c>
      <c r="H22" s="277">
        <v>1861469.63</v>
      </c>
      <c r="I22" s="282">
        <v>1852164.58</v>
      </c>
      <c r="J22" s="277">
        <v>5953338.3099999996</v>
      </c>
      <c r="K22" s="277">
        <v>3957294.21</v>
      </c>
      <c r="L22" s="277">
        <v>7455475.2300000004</v>
      </c>
      <c r="M22" s="283">
        <v>2637037.3199999998</v>
      </c>
      <c r="N22" s="277">
        <v>1734961.97</v>
      </c>
      <c r="O22" s="277">
        <v>1710797.7</v>
      </c>
      <c r="P22" s="277">
        <v>1865699.01</v>
      </c>
      <c r="Q22" s="277">
        <v>4352587.87</v>
      </c>
      <c r="R22" s="277">
        <f>SUM(F22:Q22)</f>
        <v>38666579.429999992</v>
      </c>
      <c r="S22" s="277"/>
      <c r="T22" s="267"/>
    </row>
    <row r="23" spans="3:20" ht="35.25" customHeight="1" x14ac:dyDescent="0.25">
      <c r="C23" s="274" t="s">
        <v>449</v>
      </c>
      <c r="D23" s="280">
        <v>23954244</v>
      </c>
      <c r="E23" s="280">
        <v>17440508.73</v>
      </c>
      <c r="F23" s="280">
        <v>423350</v>
      </c>
      <c r="G23" s="277">
        <v>269247.21000000002</v>
      </c>
      <c r="H23" s="277">
        <v>588553.25</v>
      </c>
      <c r="I23" s="282">
        <v>478884.22</v>
      </c>
      <c r="J23" s="277">
        <v>374908.79</v>
      </c>
      <c r="K23" s="277">
        <v>500297.29</v>
      </c>
      <c r="L23" s="277">
        <v>143869.92000000001</v>
      </c>
      <c r="M23" s="283">
        <v>73529.210000000006</v>
      </c>
      <c r="N23" s="277">
        <v>78579.740000000005</v>
      </c>
      <c r="O23" s="277">
        <v>1447068.73</v>
      </c>
      <c r="P23" s="277">
        <v>1887609.3</v>
      </c>
      <c r="Q23" s="277">
        <v>163914.97</v>
      </c>
      <c r="R23" s="277">
        <f>SUM(F23:Q23)</f>
        <v>6429812.629999999</v>
      </c>
      <c r="S23" s="277"/>
      <c r="T23" s="267"/>
    </row>
    <row r="24" spans="3:20" ht="30.75" customHeight="1" x14ac:dyDescent="0.25">
      <c r="C24" s="274" t="s">
        <v>448</v>
      </c>
      <c r="D24" s="280">
        <v>135553195</v>
      </c>
      <c r="E24" s="280">
        <v>108960964.73999999</v>
      </c>
      <c r="F24" s="255">
        <f>18376558.59-90200-36100</f>
        <v>18250258.59</v>
      </c>
      <c r="G24" s="277">
        <v>5443218.1299999999</v>
      </c>
      <c r="H24" s="277">
        <v>6502161.1100000003</v>
      </c>
      <c r="I24" s="282">
        <v>6752977.6299999999</v>
      </c>
      <c r="J24" s="277">
        <v>18784173.670000002</v>
      </c>
      <c r="K24" s="277">
        <v>6055846.1500000004</v>
      </c>
      <c r="L24" s="277">
        <v>7081957.7999999998</v>
      </c>
      <c r="M24" s="283">
        <v>13909015.310000001</v>
      </c>
      <c r="N24" s="277">
        <v>5309774.13</v>
      </c>
      <c r="O24" s="277">
        <v>2524290.15</v>
      </c>
      <c r="P24" s="277">
        <v>2318981.0299999998</v>
      </c>
      <c r="Q24" s="277">
        <v>2850901.97</v>
      </c>
      <c r="R24" s="277">
        <f>SUM(F24:Q24)</f>
        <v>95783555.670000002</v>
      </c>
      <c r="S24" s="277"/>
      <c r="T24" s="267"/>
    </row>
    <row r="25" spans="3:20" ht="15.75" x14ac:dyDescent="0.25">
      <c r="C25" s="274" t="s">
        <v>447</v>
      </c>
      <c r="D25" s="280">
        <v>10311656</v>
      </c>
      <c r="E25" s="280">
        <v>1813924.65</v>
      </c>
      <c r="F25" s="280">
        <v>155491.10999999999</v>
      </c>
      <c r="G25" s="277">
        <v>11568.9</v>
      </c>
      <c r="H25" s="277">
        <v>122693.79</v>
      </c>
      <c r="I25" s="282">
        <v>16275</v>
      </c>
      <c r="J25" s="277">
        <v>21789.27</v>
      </c>
      <c r="K25" s="277">
        <v>62363.53</v>
      </c>
      <c r="L25" s="277">
        <v>1650</v>
      </c>
      <c r="M25" s="283">
        <v>189758.05</v>
      </c>
      <c r="N25" s="277">
        <v>957640</v>
      </c>
      <c r="O25" s="277">
        <v>51494.55</v>
      </c>
      <c r="P25" s="277">
        <v>0</v>
      </c>
      <c r="Q25" s="277">
        <v>223133.52</v>
      </c>
      <c r="R25" s="277">
        <f>SUM(F25:Q25)</f>
        <v>1813857.72</v>
      </c>
      <c r="S25" s="277"/>
      <c r="T25" s="267"/>
    </row>
    <row r="26" spans="3:20" ht="15.75" x14ac:dyDescent="0.25">
      <c r="C26" s="276" t="s">
        <v>446</v>
      </c>
      <c r="D26" s="286">
        <f>D27+D28+D29+D30+D31+D32+D33+D34+D35</f>
        <v>49897015</v>
      </c>
      <c r="E26" s="286">
        <f>E27+E28+E29+E30+E31+E32+E33+E34+E35</f>
        <v>80797589.520000011</v>
      </c>
      <c r="F26" s="286">
        <f>F27+F28+F29+F30+F31+F32+F33+F34+F35</f>
        <v>2214884.96</v>
      </c>
      <c r="G26" s="286">
        <f>G27+G28+G29+G30+G31+G32+G33+G34+G35</f>
        <v>3335716.67</v>
      </c>
      <c r="H26" s="272">
        <f>SUM(H27:H35)</f>
        <v>1562887.9899999998</v>
      </c>
      <c r="I26" s="272">
        <f>SUM(I27:I35)</f>
        <v>1251453.78</v>
      </c>
      <c r="J26" s="272">
        <f>SUM(J27:J35)</f>
        <v>877507.79999999993</v>
      </c>
      <c r="K26" s="272">
        <f>SUM(K27:K35)</f>
        <v>10986995.85</v>
      </c>
      <c r="L26" s="272">
        <f>SUM(L27:L35)</f>
        <v>4278745.38</v>
      </c>
      <c r="M26" s="272">
        <f>SUM(M27:M35)</f>
        <v>2584234.4900000002</v>
      </c>
      <c r="N26" s="272">
        <f>SUM(N27:N35)</f>
        <v>1757518.15</v>
      </c>
      <c r="O26" s="272">
        <f>SUM(O27:O35)</f>
        <v>24668577.899999999</v>
      </c>
      <c r="P26" s="272">
        <f>SUM(P27:P35)</f>
        <v>195606.68</v>
      </c>
      <c r="Q26" s="285">
        <f>SUM(Q27:Q35)</f>
        <v>14728871.059999999</v>
      </c>
      <c r="R26" s="272">
        <f>SUM(F26:Q26)</f>
        <v>68443000.709999993</v>
      </c>
      <c r="S26" s="272"/>
      <c r="T26" s="267"/>
    </row>
    <row r="27" spans="3:20" ht="15.75" x14ac:dyDescent="0.25">
      <c r="C27" s="274" t="s">
        <v>445</v>
      </c>
      <c r="D27" s="280">
        <v>1948399</v>
      </c>
      <c r="E27" s="280">
        <v>2600549</v>
      </c>
      <c r="F27" s="277">
        <v>173756.08</v>
      </c>
      <c r="G27" s="277">
        <v>137645.34</v>
      </c>
      <c r="H27" s="277">
        <v>499527.99</v>
      </c>
      <c r="I27" s="282">
        <v>101295.62</v>
      </c>
      <c r="J27" s="277">
        <v>105570.24000000001</v>
      </c>
      <c r="K27" s="277">
        <v>113751.08</v>
      </c>
      <c r="L27" s="277">
        <v>156296.56</v>
      </c>
      <c r="M27" s="283">
        <v>184515.27</v>
      </c>
      <c r="N27" s="277">
        <v>191454.05</v>
      </c>
      <c r="O27" s="277">
        <v>152461.74</v>
      </c>
      <c r="P27" s="277">
        <v>41220.06</v>
      </c>
      <c r="Q27" s="277">
        <v>154906.17000000001</v>
      </c>
      <c r="R27" s="277">
        <f>SUM(F27:Q27)</f>
        <v>2012400.2</v>
      </c>
      <c r="S27" s="277"/>
      <c r="T27" s="267"/>
    </row>
    <row r="28" spans="3:20" ht="15.75" x14ac:dyDescent="0.25">
      <c r="C28" s="274" t="s">
        <v>444</v>
      </c>
      <c r="D28" s="280">
        <v>4571948</v>
      </c>
      <c r="E28" s="280">
        <v>2026370</v>
      </c>
      <c r="F28" s="277">
        <v>1574655</v>
      </c>
      <c r="G28" s="277">
        <v>0</v>
      </c>
      <c r="H28" s="277">
        <v>461.38</v>
      </c>
      <c r="I28" s="282">
        <v>2832</v>
      </c>
      <c r="J28" s="277">
        <v>98</v>
      </c>
      <c r="K28" s="277">
        <v>0</v>
      </c>
      <c r="L28" s="277">
        <v>2500</v>
      </c>
      <c r="M28" s="283">
        <v>289543</v>
      </c>
      <c r="N28" s="277">
        <v>0</v>
      </c>
      <c r="O28" s="277">
        <v>200</v>
      </c>
      <c r="P28" s="277">
        <v>0</v>
      </c>
      <c r="Q28" s="277">
        <v>89264</v>
      </c>
      <c r="R28" s="277">
        <f>SUM(F28:Q28)</f>
        <v>1959553.38</v>
      </c>
      <c r="S28" s="277"/>
      <c r="T28" s="267"/>
    </row>
    <row r="29" spans="3:20" ht="15.75" x14ac:dyDescent="0.25">
      <c r="C29" s="274" t="s">
        <v>443</v>
      </c>
      <c r="D29" s="280">
        <v>4438268</v>
      </c>
      <c r="E29" s="280">
        <v>2530391.02</v>
      </c>
      <c r="F29" s="277">
        <v>1875</v>
      </c>
      <c r="G29" s="277">
        <v>123551.13</v>
      </c>
      <c r="H29" s="277">
        <v>242548.32</v>
      </c>
      <c r="I29" s="282">
        <v>0</v>
      </c>
      <c r="J29" s="277">
        <v>2693.75</v>
      </c>
      <c r="K29" s="277">
        <v>4660.96</v>
      </c>
      <c r="L29" s="277">
        <v>397454.43</v>
      </c>
      <c r="M29" s="283">
        <v>49437.5</v>
      </c>
      <c r="N29" s="277">
        <v>1568</v>
      </c>
      <c r="O29" s="277">
        <v>160515</v>
      </c>
      <c r="P29" s="277">
        <v>1570.7</v>
      </c>
      <c r="Q29" s="277">
        <v>5303.58</v>
      </c>
      <c r="R29" s="277">
        <f>SUM(F29:Q29)</f>
        <v>991178.37</v>
      </c>
      <c r="S29" s="277"/>
      <c r="T29" s="267"/>
    </row>
    <row r="30" spans="3:20" ht="15.75" x14ac:dyDescent="0.25">
      <c r="C30" s="274" t="s">
        <v>442</v>
      </c>
      <c r="D30" s="280">
        <v>1098878</v>
      </c>
      <c r="E30" s="280">
        <v>14570.87</v>
      </c>
      <c r="F30" s="277">
        <v>6741.17</v>
      </c>
      <c r="G30" s="277">
        <v>0</v>
      </c>
      <c r="H30" s="277">
        <v>0</v>
      </c>
      <c r="I30" s="282">
        <v>0</v>
      </c>
      <c r="J30" s="277">
        <v>0</v>
      </c>
      <c r="K30" s="277">
        <v>960</v>
      </c>
      <c r="L30" s="277">
        <v>6869.7</v>
      </c>
      <c r="M30" s="283">
        <v>0</v>
      </c>
      <c r="N30" s="277">
        <v>0</v>
      </c>
      <c r="O30" s="277">
        <v>0</v>
      </c>
      <c r="P30" s="277">
        <v>0</v>
      </c>
      <c r="Q30" s="277">
        <v>0</v>
      </c>
      <c r="R30" s="277">
        <f>SUM(F30:Q30)</f>
        <v>14570.869999999999</v>
      </c>
      <c r="S30" s="277"/>
      <c r="T30" s="267"/>
    </row>
    <row r="31" spans="3:20" ht="15.75" x14ac:dyDescent="0.25">
      <c r="C31" s="274" t="s">
        <v>441</v>
      </c>
      <c r="D31" s="280">
        <v>418615</v>
      </c>
      <c r="E31" s="280">
        <v>440515</v>
      </c>
      <c r="F31" s="277">
        <v>2110.6999999999998</v>
      </c>
      <c r="G31" s="277">
        <v>44740.87</v>
      </c>
      <c r="H31" s="277">
        <v>10155.18</v>
      </c>
      <c r="I31" s="282">
        <v>2405.02</v>
      </c>
      <c r="J31" s="277">
        <v>4872.3999999999996</v>
      </c>
      <c r="K31" s="277">
        <v>4229.04</v>
      </c>
      <c r="L31" s="277">
        <v>18520</v>
      </c>
      <c r="M31" s="283">
        <v>3954.11</v>
      </c>
      <c r="N31" s="277">
        <v>3936</v>
      </c>
      <c r="O31" s="277">
        <v>4736</v>
      </c>
      <c r="P31" s="277">
        <v>7395.55</v>
      </c>
      <c r="Q31" s="277">
        <v>9763</v>
      </c>
      <c r="R31" s="277">
        <f>SUM(F31:Q31)</f>
        <v>116817.87</v>
      </c>
      <c r="S31" s="277"/>
      <c r="T31" s="267"/>
    </row>
    <row r="32" spans="3:20" ht="15.75" x14ac:dyDescent="0.25">
      <c r="C32" s="274" t="s">
        <v>440</v>
      </c>
      <c r="D32" s="280">
        <v>2442037</v>
      </c>
      <c r="E32" s="280">
        <v>2698157</v>
      </c>
      <c r="F32" s="277">
        <v>53505</v>
      </c>
      <c r="G32" s="277">
        <v>510483.57</v>
      </c>
      <c r="H32" s="277">
        <v>13666.99</v>
      </c>
      <c r="I32" s="282">
        <v>30073.73</v>
      </c>
      <c r="J32" s="277">
        <v>63278.95</v>
      </c>
      <c r="K32" s="277">
        <v>44857.07</v>
      </c>
      <c r="L32" s="277">
        <v>60689.38</v>
      </c>
      <c r="M32" s="283">
        <v>7077.31</v>
      </c>
      <c r="N32" s="277">
        <v>8809.2000000000007</v>
      </c>
      <c r="O32" s="277">
        <v>24627.119999999999</v>
      </c>
      <c r="P32" s="284">
        <v>3999.9</v>
      </c>
      <c r="Q32" s="277">
        <v>51936.63</v>
      </c>
      <c r="R32" s="277">
        <f>SUM(F32:Q32)</f>
        <v>873004.85</v>
      </c>
      <c r="S32" s="277"/>
      <c r="T32" s="267"/>
    </row>
    <row r="33" spans="3:20" ht="31.5" x14ac:dyDescent="0.25">
      <c r="C33" s="274" t="s">
        <v>439</v>
      </c>
      <c r="D33" s="280">
        <v>17221978</v>
      </c>
      <c r="E33" s="280">
        <v>14768223.960000001</v>
      </c>
      <c r="F33" s="277">
        <v>377409</v>
      </c>
      <c r="G33" s="277">
        <v>1194269.01</v>
      </c>
      <c r="H33" s="277">
        <v>502568.27</v>
      </c>
      <c r="I33" s="282">
        <v>919144</v>
      </c>
      <c r="J33" s="277">
        <v>659281.75</v>
      </c>
      <c r="K33" s="277">
        <v>524945.63</v>
      </c>
      <c r="L33" s="277">
        <v>1523166.71</v>
      </c>
      <c r="M33" s="283">
        <v>1617335.16</v>
      </c>
      <c r="N33" s="277">
        <v>683687.37</v>
      </c>
      <c r="O33" s="277">
        <v>1239910.8999999999</v>
      </c>
      <c r="P33" s="277">
        <v>46800.1</v>
      </c>
      <c r="Q33" s="277">
        <v>1402256</v>
      </c>
      <c r="R33" s="277">
        <f>SUM(F33:Q33)</f>
        <v>10690773.9</v>
      </c>
      <c r="S33" s="277"/>
      <c r="T33" s="267"/>
    </row>
    <row r="34" spans="3:20" ht="31.5" x14ac:dyDescent="0.25">
      <c r="C34" s="274" t="s">
        <v>438</v>
      </c>
      <c r="D34" s="280">
        <v>0</v>
      </c>
      <c r="E34" s="280">
        <v>0</v>
      </c>
      <c r="F34" s="277">
        <v>0</v>
      </c>
      <c r="G34" s="277">
        <v>0</v>
      </c>
      <c r="H34" s="277">
        <v>0</v>
      </c>
      <c r="I34" s="282">
        <v>0</v>
      </c>
      <c r="J34" s="277">
        <v>0</v>
      </c>
      <c r="K34" s="277">
        <v>0</v>
      </c>
      <c r="L34" s="277">
        <v>0</v>
      </c>
      <c r="M34" s="283">
        <v>0</v>
      </c>
      <c r="N34" s="277">
        <v>0</v>
      </c>
      <c r="O34" s="277">
        <v>0</v>
      </c>
      <c r="P34" s="277">
        <v>0</v>
      </c>
      <c r="Q34" s="277">
        <v>0</v>
      </c>
      <c r="R34" s="277">
        <f>SUM(F34:Q34)</f>
        <v>0</v>
      </c>
      <c r="S34" s="277"/>
      <c r="T34" s="267"/>
    </row>
    <row r="35" spans="3:20" ht="15.75" x14ac:dyDescent="0.25">
      <c r="C35" s="274" t="s">
        <v>437</v>
      </c>
      <c r="D35" s="280">
        <v>17756892</v>
      </c>
      <c r="E35" s="280">
        <v>55718812.670000002</v>
      </c>
      <c r="F35" s="277">
        <v>24833.01</v>
      </c>
      <c r="G35" s="277">
        <v>1325026.75</v>
      </c>
      <c r="H35" s="277">
        <v>293959.86</v>
      </c>
      <c r="I35" s="282">
        <v>195703.41</v>
      </c>
      <c r="J35" s="277">
        <v>41712.71</v>
      </c>
      <c r="K35" s="277">
        <v>10293592.07</v>
      </c>
      <c r="L35" s="277">
        <v>2113248.6</v>
      </c>
      <c r="M35" s="283">
        <v>432372.14</v>
      </c>
      <c r="N35" s="277">
        <v>868063.53</v>
      </c>
      <c r="O35" s="277">
        <v>23086127.140000001</v>
      </c>
      <c r="P35" s="277">
        <v>94620.37</v>
      </c>
      <c r="Q35" s="277">
        <v>13015441.68</v>
      </c>
      <c r="R35" s="277">
        <f>SUM(F35:Q35)</f>
        <v>51784701.269999996</v>
      </c>
      <c r="S35" s="277"/>
      <c r="T35" s="267"/>
    </row>
    <row r="36" spans="3:20" ht="15.75" x14ac:dyDescent="0.25">
      <c r="C36" s="276" t="s">
        <v>436</v>
      </c>
      <c r="D36" s="286">
        <f>D37+D43+D38+D44+D39</f>
        <v>13591457</v>
      </c>
      <c r="E36" s="286">
        <f>E37+E43+E38+E44+E39</f>
        <v>14051457</v>
      </c>
      <c r="F36" s="286">
        <f>F37+F43+F38+F44</f>
        <v>0</v>
      </c>
      <c r="G36" s="286">
        <f>G37+G43+G38+G44</f>
        <v>324994.11</v>
      </c>
      <c r="H36" s="272">
        <f>SUM(H37:H51)</f>
        <v>0</v>
      </c>
      <c r="I36" s="272">
        <f>SUM(I37:I51)</f>
        <v>167503.07999999999</v>
      </c>
      <c r="J36" s="272">
        <f>SUM(J37:J51)</f>
        <v>450000</v>
      </c>
      <c r="K36" s="272">
        <f>SUM(K37:K51)</f>
        <v>785824.58000000007</v>
      </c>
      <c r="L36" s="272">
        <f>SUM(L37:L51)</f>
        <v>188260</v>
      </c>
      <c r="M36" s="272">
        <f>SUM(M37:M51)</f>
        <v>1350369.5</v>
      </c>
      <c r="N36" s="272">
        <f>SUM(N37:N51)</f>
        <v>0</v>
      </c>
      <c r="O36" s="272">
        <f>SUM(O37:O51)</f>
        <v>5928771.2400000002</v>
      </c>
      <c r="P36" s="272">
        <f>SUM(P37:P51)</f>
        <v>375000</v>
      </c>
      <c r="Q36" s="285">
        <f>SUM(Q37:Q51)</f>
        <v>0</v>
      </c>
      <c r="R36" s="272">
        <f>SUM(F36:Q36)</f>
        <v>9570722.5099999998</v>
      </c>
      <c r="S36" s="272"/>
      <c r="T36" s="267"/>
    </row>
    <row r="37" spans="3:20" ht="15.75" x14ac:dyDescent="0.25">
      <c r="C37" s="274" t="s">
        <v>435</v>
      </c>
      <c r="D37" s="280">
        <v>11767476</v>
      </c>
      <c r="E37" s="280">
        <v>9458376</v>
      </c>
      <c r="F37" s="277">
        <v>0</v>
      </c>
      <c r="G37" s="277">
        <v>324994.11</v>
      </c>
      <c r="H37" s="277">
        <v>0</v>
      </c>
      <c r="I37" s="282">
        <v>167503.07999999999</v>
      </c>
      <c r="J37" s="277">
        <v>450000</v>
      </c>
      <c r="K37" s="277">
        <v>400000</v>
      </c>
      <c r="L37" s="277">
        <v>188260</v>
      </c>
      <c r="M37" s="283">
        <v>805000</v>
      </c>
      <c r="N37" s="288">
        <v>0</v>
      </c>
      <c r="O37" s="277">
        <v>3069905</v>
      </c>
      <c r="P37" s="277">
        <v>375000</v>
      </c>
      <c r="Q37" s="277">
        <v>0</v>
      </c>
      <c r="R37" s="277">
        <f>SUM(F37:Q37)</f>
        <v>5780662.1899999995</v>
      </c>
      <c r="S37" s="277"/>
      <c r="T37" s="267"/>
    </row>
    <row r="38" spans="3:20" ht="31.5" x14ac:dyDescent="0.25">
      <c r="C38" s="274" t="s">
        <v>434</v>
      </c>
      <c r="D38" s="280">
        <v>45769</v>
      </c>
      <c r="E38" s="280">
        <v>45769</v>
      </c>
      <c r="F38" s="277">
        <v>0</v>
      </c>
      <c r="G38" s="277">
        <v>0</v>
      </c>
      <c r="H38" s="277">
        <v>0</v>
      </c>
      <c r="I38" s="282">
        <v>0</v>
      </c>
      <c r="J38" s="277">
        <v>0</v>
      </c>
      <c r="K38" s="277">
        <v>0</v>
      </c>
      <c r="L38" s="287">
        <v>0</v>
      </c>
      <c r="M38" s="283">
        <v>0</v>
      </c>
      <c r="N38" s="277">
        <v>0</v>
      </c>
      <c r="O38" s="277">
        <v>0</v>
      </c>
      <c r="P38" s="277">
        <v>0</v>
      </c>
      <c r="Q38" s="277">
        <v>0</v>
      </c>
      <c r="R38" s="277">
        <f>SUM(F38:Q38)</f>
        <v>0</v>
      </c>
      <c r="S38" s="277"/>
      <c r="T38" s="267"/>
    </row>
    <row r="39" spans="3:20" ht="31.5" x14ac:dyDescent="0.25">
      <c r="C39" s="274" t="s">
        <v>433</v>
      </c>
      <c r="D39" s="280">
        <v>527250</v>
      </c>
      <c r="E39" s="280">
        <v>527250</v>
      </c>
      <c r="F39" s="277">
        <v>0</v>
      </c>
      <c r="G39" s="277">
        <v>0</v>
      </c>
      <c r="H39" s="277">
        <v>0</v>
      </c>
      <c r="I39" s="282">
        <v>0</v>
      </c>
      <c r="J39" s="277">
        <v>0</v>
      </c>
      <c r="K39" s="277">
        <v>0</v>
      </c>
      <c r="L39" s="287">
        <v>0</v>
      </c>
      <c r="M39" s="283">
        <v>0</v>
      </c>
      <c r="N39" s="277">
        <v>0</v>
      </c>
      <c r="O39" s="277">
        <v>75000</v>
      </c>
      <c r="P39" s="277">
        <v>0</v>
      </c>
      <c r="Q39" s="277">
        <v>0</v>
      </c>
      <c r="R39" s="277">
        <f>SUM(F39:Q39)</f>
        <v>75000</v>
      </c>
      <c r="S39" s="277"/>
      <c r="T39" s="267"/>
    </row>
    <row r="40" spans="3:20" ht="31.5" hidden="1" x14ac:dyDescent="0.25">
      <c r="C40" s="274" t="s">
        <v>432</v>
      </c>
      <c r="D40" s="280"/>
      <c r="E40" s="280"/>
      <c r="F40" s="277"/>
      <c r="G40" s="277">
        <v>0</v>
      </c>
      <c r="H40" s="277"/>
      <c r="I40" s="282">
        <v>0</v>
      </c>
      <c r="J40" s="277"/>
      <c r="K40" s="277">
        <v>0</v>
      </c>
      <c r="L40" s="287">
        <v>0</v>
      </c>
      <c r="M40" s="283">
        <v>0</v>
      </c>
      <c r="N40" s="277"/>
      <c r="O40" s="277"/>
      <c r="P40" s="277"/>
      <c r="Q40" s="277"/>
      <c r="R40" s="277">
        <v>0</v>
      </c>
      <c r="S40" s="277"/>
      <c r="T40" s="267"/>
    </row>
    <row r="41" spans="3:20" ht="31.5" x14ac:dyDescent="0.25">
      <c r="C41" s="274" t="s">
        <v>431</v>
      </c>
      <c r="D41" s="280"/>
      <c r="E41" s="280"/>
      <c r="F41" s="277"/>
      <c r="G41" s="277">
        <v>0</v>
      </c>
      <c r="H41" s="277"/>
      <c r="I41" s="282">
        <v>0</v>
      </c>
      <c r="J41" s="277"/>
      <c r="K41" s="277">
        <v>0</v>
      </c>
      <c r="L41" s="287">
        <v>0</v>
      </c>
      <c r="M41" s="283">
        <v>0</v>
      </c>
      <c r="N41" s="277">
        <v>0</v>
      </c>
      <c r="O41" s="277">
        <v>0</v>
      </c>
      <c r="P41" s="277">
        <v>0</v>
      </c>
      <c r="Q41" s="277">
        <v>0</v>
      </c>
      <c r="R41" s="277">
        <v>0</v>
      </c>
      <c r="S41" s="277"/>
      <c r="T41" s="267"/>
    </row>
    <row r="42" spans="3:20" ht="15.75" x14ac:dyDescent="0.25">
      <c r="C42" s="274" t="s">
        <v>430</v>
      </c>
      <c r="D42" s="280"/>
      <c r="E42" s="280"/>
      <c r="F42" s="277"/>
      <c r="G42" s="277"/>
      <c r="H42" s="277"/>
      <c r="I42" s="282">
        <v>0</v>
      </c>
      <c r="J42" s="277"/>
      <c r="K42" s="277"/>
      <c r="L42" s="287">
        <v>0</v>
      </c>
      <c r="M42" s="283">
        <v>0</v>
      </c>
      <c r="N42" s="277">
        <v>0</v>
      </c>
      <c r="O42" s="277">
        <v>0</v>
      </c>
      <c r="P42" s="277">
        <v>0</v>
      </c>
      <c r="Q42" s="277">
        <v>0</v>
      </c>
      <c r="R42" s="277">
        <v>0</v>
      </c>
      <c r="S42" s="277"/>
      <c r="T42" s="267"/>
    </row>
    <row r="43" spans="3:20" ht="15.75" x14ac:dyDescent="0.25">
      <c r="C43" s="274" t="s">
        <v>429</v>
      </c>
      <c r="D43" s="280">
        <v>1250962</v>
      </c>
      <c r="E43" s="280">
        <v>3412062</v>
      </c>
      <c r="F43" s="255">
        <v>0</v>
      </c>
      <c r="G43" s="277">
        <v>0</v>
      </c>
      <c r="H43" s="277">
        <v>0</v>
      </c>
      <c r="I43" s="282">
        <v>0</v>
      </c>
      <c r="J43" s="277">
        <v>0</v>
      </c>
      <c r="K43" s="277">
        <v>82824.58</v>
      </c>
      <c r="L43" s="277">
        <v>0</v>
      </c>
      <c r="M43" s="283">
        <v>545369.5</v>
      </c>
      <c r="N43" s="277">
        <v>0</v>
      </c>
      <c r="O43" s="277">
        <v>2783866.24</v>
      </c>
      <c r="P43" s="277">
        <v>0</v>
      </c>
      <c r="Q43" s="277">
        <v>0</v>
      </c>
      <c r="R43" s="277">
        <f>SUM(F43:Q43)</f>
        <v>3412060.3200000003</v>
      </c>
      <c r="S43" s="277"/>
      <c r="T43" s="267"/>
    </row>
    <row r="44" spans="3:20" ht="31.5" x14ac:dyDescent="0.25">
      <c r="C44" s="274" t="s">
        <v>428</v>
      </c>
      <c r="D44" s="280">
        <v>0</v>
      </c>
      <c r="E44" s="280">
        <v>608000</v>
      </c>
      <c r="F44" s="277">
        <v>0</v>
      </c>
      <c r="G44" s="277">
        <v>0</v>
      </c>
      <c r="H44" s="277">
        <v>0</v>
      </c>
      <c r="I44" s="282">
        <v>0</v>
      </c>
      <c r="J44" s="277">
        <v>0</v>
      </c>
      <c r="K44" s="277">
        <v>303000</v>
      </c>
      <c r="L44" s="277">
        <v>0</v>
      </c>
      <c r="M44" s="277">
        <v>0</v>
      </c>
      <c r="N44" s="277">
        <v>0</v>
      </c>
      <c r="O44" s="277">
        <v>0</v>
      </c>
      <c r="P44" s="277">
        <v>0</v>
      </c>
      <c r="Q44" s="277">
        <v>0</v>
      </c>
      <c r="R44" s="277">
        <f>SUM(F44:Q44)</f>
        <v>303000</v>
      </c>
      <c r="S44" s="277"/>
      <c r="T44" s="267"/>
    </row>
    <row r="45" spans="3:20" ht="15.75" x14ac:dyDescent="0.25">
      <c r="C45" s="276" t="s">
        <v>427</v>
      </c>
      <c r="D45" s="286">
        <f>+D46+D47+D48+D51</f>
        <v>0</v>
      </c>
      <c r="E45" s="286">
        <f>+E46+E47+E48+E51</f>
        <v>0</v>
      </c>
      <c r="F45" s="286">
        <f>+F46+F47+F48+F51</f>
        <v>0</v>
      </c>
      <c r="G45" s="286">
        <f>+G46+G47+G48+G51</f>
        <v>0</v>
      </c>
      <c r="H45" s="286">
        <f>+H46+H47+H48+H51</f>
        <v>0</v>
      </c>
      <c r="I45" s="286">
        <f>+I46+I47+I48+I51</f>
        <v>0</v>
      </c>
      <c r="J45" s="286">
        <f>+J46+J47+J48+J51</f>
        <v>0</v>
      </c>
      <c r="K45" s="286">
        <f>+K46+K47+K48+K51</f>
        <v>0</v>
      </c>
      <c r="L45" s="286">
        <f>+L46+L47+L48+L51</f>
        <v>0</v>
      </c>
      <c r="M45" s="286">
        <f>+M46+M47+M48+M51</f>
        <v>0</v>
      </c>
      <c r="N45" s="286">
        <f>+N46+N47+N48+N51</f>
        <v>0</v>
      </c>
      <c r="O45" s="286">
        <f>+O46+O47+O48+O51</f>
        <v>0</v>
      </c>
      <c r="P45" s="286">
        <f>+P46+P47+P48+P51</f>
        <v>0</v>
      </c>
      <c r="Q45" s="286">
        <f>+Q46+Q47+Q48+Q51</f>
        <v>0</v>
      </c>
      <c r="R45" s="277">
        <f>SUM(F45:Q45)</f>
        <v>0</v>
      </c>
      <c r="S45" s="277"/>
      <c r="T45" s="267"/>
    </row>
    <row r="46" spans="3:20" ht="15.75" x14ac:dyDescent="0.25">
      <c r="C46" s="274" t="s">
        <v>426</v>
      </c>
      <c r="D46" s="280">
        <v>0</v>
      </c>
      <c r="E46" s="280">
        <v>0</v>
      </c>
      <c r="F46" s="277">
        <v>0</v>
      </c>
      <c r="G46" s="277">
        <v>0</v>
      </c>
      <c r="H46" s="277">
        <v>0</v>
      </c>
      <c r="I46" s="277">
        <v>0</v>
      </c>
      <c r="J46" s="277">
        <v>0</v>
      </c>
      <c r="K46" s="277">
        <v>0</v>
      </c>
      <c r="L46" s="277">
        <v>0</v>
      </c>
      <c r="M46" s="277">
        <v>0</v>
      </c>
      <c r="N46" s="277">
        <v>0</v>
      </c>
      <c r="O46" s="277">
        <v>0</v>
      </c>
      <c r="P46" s="277">
        <v>0</v>
      </c>
      <c r="Q46" s="277">
        <v>0</v>
      </c>
      <c r="R46" s="277">
        <f>SUM(F46:Q46)</f>
        <v>0</v>
      </c>
      <c r="S46" s="277"/>
      <c r="T46" s="267"/>
    </row>
    <row r="47" spans="3:20" ht="31.5" x14ac:dyDescent="0.25">
      <c r="C47" s="274" t="s">
        <v>425</v>
      </c>
      <c r="D47" s="280">
        <v>0</v>
      </c>
      <c r="E47" s="280">
        <v>0</v>
      </c>
      <c r="F47" s="277">
        <v>0</v>
      </c>
      <c r="G47" s="277">
        <v>0</v>
      </c>
      <c r="H47" s="277">
        <v>0</v>
      </c>
      <c r="I47" s="277">
        <v>0</v>
      </c>
      <c r="J47" s="277">
        <v>0</v>
      </c>
      <c r="K47" s="277">
        <v>0</v>
      </c>
      <c r="L47" s="277">
        <v>0</v>
      </c>
      <c r="M47" s="277">
        <v>0</v>
      </c>
      <c r="N47" s="277">
        <v>0</v>
      </c>
      <c r="O47" s="277">
        <v>0</v>
      </c>
      <c r="P47" s="277">
        <v>0</v>
      </c>
      <c r="Q47" s="277">
        <v>0</v>
      </c>
      <c r="R47" s="277">
        <f>SUM(F47:Q47)</f>
        <v>0</v>
      </c>
      <c r="S47" s="277"/>
      <c r="T47" s="267"/>
    </row>
    <row r="48" spans="3:20" ht="31.5" x14ac:dyDescent="0.25">
      <c r="C48" s="274" t="s">
        <v>424</v>
      </c>
      <c r="D48" s="280">
        <v>0</v>
      </c>
      <c r="E48" s="280">
        <v>0</v>
      </c>
      <c r="F48" s="255">
        <v>0</v>
      </c>
      <c r="G48" s="277">
        <v>0</v>
      </c>
      <c r="H48" s="277">
        <v>0</v>
      </c>
      <c r="I48" s="277">
        <v>0</v>
      </c>
      <c r="J48" s="277">
        <v>0</v>
      </c>
      <c r="K48" s="277">
        <v>0</v>
      </c>
      <c r="L48" s="277">
        <v>0</v>
      </c>
      <c r="M48" s="277">
        <v>0</v>
      </c>
      <c r="N48" s="277">
        <v>0</v>
      </c>
      <c r="O48" s="277">
        <v>0</v>
      </c>
      <c r="P48" s="277">
        <v>0</v>
      </c>
      <c r="Q48" s="277">
        <v>0</v>
      </c>
      <c r="R48" s="277">
        <f>SUM(F48:Q48)</f>
        <v>0</v>
      </c>
      <c r="S48" s="277"/>
      <c r="T48" s="267"/>
    </row>
    <row r="49" spans="3:20" ht="31.5" hidden="1" x14ac:dyDescent="0.25">
      <c r="C49" s="274" t="s">
        <v>423</v>
      </c>
      <c r="D49" s="280">
        <v>0</v>
      </c>
      <c r="E49" s="280">
        <v>0</v>
      </c>
      <c r="F49" s="277"/>
      <c r="G49" s="277">
        <v>0</v>
      </c>
      <c r="H49" s="277">
        <v>0</v>
      </c>
      <c r="I49" s="277">
        <v>0</v>
      </c>
      <c r="J49" s="277">
        <v>0</v>
      </c>
      <c r="K49" s="277">
        <v>0</v>
      </c>
      <c r="L49" s="277">
        <v>0</v>
      </c>
      <c r="M49" s="277">
        <v>0</v>
      </c>
      <c r="N49" s="277">
        <v>0</v>
      </c>
      <c r="O49" s="277">
        <v>0</v>
      </c>
      <c r="P49" s="277">
        <v>0</v>
      </c>
      <c r="Q49" s="277"/>
      <c r="R49" s="277">
        <v>0</v>
      </c>
      <c r="S49" s="277"/>
      <c r="T49" s="267"/>
    </row>
    <row r="50" spans="3:20" ht="15.75" hidden="1" x14ac:dyDescent="0.25">
      <c r="C50" s="274" t="s">
        <v>422</v>
      </c>
      <c r="D50" s="280">
        <v>0</v>
      </c>
      <c r="E50" s="280">
        <v>0</v>
      </c>
      <c r="F50" s="277"/>
      <c r="G50" s="277">
        <v>0</v>
      </c>
      <c r="H50" s="277">
        <v>0</v>
      </c>
      <c r="I50" s="277">
        <v>0</v>
      </c>
      <c r="J50" s="277">
        <v>0</v>
      </c>
      <c r="K50" s="277">
        <v>0</v>
      </c>
      <c r="L50" s="277">
        <v>0</v>
      </c>
      <c r="M50" s="277">
        <v>0</v>
      </c>
      <c r="N50" s="277">
        <v>0</v>
      </c>
      <c r="O50" s="277">
        <v>0</v>
      </c>
      <c r="P50" s="277">
        <v>0</v>
      </c>
      <c r="Q50" s="277"/>
      <c r="R50" s="277">
        <v>0</v>
      </c>
      <c r="S50" s="277"/>
      <c r="T50" s="267"/>
    </row>
    <row r="51" spans="3:20" ht="40.5" customHeight="1" x14ac:dyDescent="0.25">
      <c r="C51" s="274" t="s">
        <v>421</v>
      </c>
      <c r="D51" s="280">
        <v>0</v>
      </c>
      <c r="E51" s="280">
        <v>0</v>
      </c>
      <c r="F51" s="255">
        <v>0</v>
      </c>
      <c r="G51" s="277">
        <v>0</v>
      </c>
      <c r="H51" s="277">
        <v>0</v>
      </c>
      <c r="I51" s="277">
        <v>0</v>
      </c>
      <c r="J51" s="277">
        <v>0</v>
      </c>
      <c r="K51" s="277">
        <v>0</v>
      </c>
      <c r="L51" s="277">
        <v>0</v>
      </c>
      <c r="M51" s="277">
        <v>0</v>
      </c>
      <c r="N51" s="277">
        <v>0</v>
      </c>
      <c r="O51" s="277">
        <v>0</v>
      </c>
      <c r="P51" s="277">
        <v>0</v>
      </c>
      <c r="Q51" s="277">
        <v>0</v>
      </c>
      <c r="R51" s="277">
        <f>SUM(F51:Q51)</f>
        <v>0</v>
      </c>
      <c r="S51" s="277"/>
      <c r="T51" s="267"/>
    </row>
    <row r="52" spans="3:20" ht="15.75" x14ac:dyDescent="0.25">
      <c r="C52" s="276" t="s">
        <v>420</v>
      </c>
      <c r="D52" s="286">
        <f>D53+D54+D55+D56+D57+D58+D59+D60+D61</f>
        <v>99861043</v>
      </c>
      <c r="E52" s="286">
        <f>E53+E54+E55+E56+E57+E58+E59+E60+E61</f>
        <v>15035365.309999999</v>
      </c>
      <c r="F52" s="286">
        <f>F53+F54+F55+F56+F57+F58+F59+F60+F61</f>
        <v>2094855.41</v>
      </c>
      <c r="G52" s="286">
        <f>G53+G54+G55+G56+G57+G58+G59+G60+G61</f>
        <v>4845201.62</v>
      </c>
      <c r="H52" s="286">
        <f>H53+H54+H55+H56+H57+H58+H59+H60+H61</f>
        <v>707614.71</v>
      </c>
      <c r="I52" s="286">
        <f>I53+I54+I55+I56+I57+I58+I59+I60+I61</f>
        <v>0</v>
      </c>
      <c r="J52" s="286">
        <f>J53+J54+J55+J56+J57+J58+J59+J60+J61</f>
        <v>0</v>
      </c>
      <c r="K52" s="286">
        <f>K53+K54+K55+K56+K57+K58+K59+K60+K61</f>
        <v>0</v>
      </c>
      <c r="L52" s="286">
        <f>L53+L54+L55+L56+L57+L58+L59+L60+L61</f>
        <v>446353.26</v>
      </c>
      <c r="M52" s="286">
        <f>M53+M54+M55+M56+M57+M58+M59+M60+M61</f>
        <v>0</v>
      </c>
      <c r="N52" s="272">
        <f>SUM(N53:N61)</f>
        <v>2123100</v>
      </c>
      <c r="O52" s="285">
        <f>SUM(O53:O61)</f>
        <v>0</v>
      </c>
      <c r="P52" s="285">
        <f>SUM(P53:P61)</f>
        <v>0</v>
      </c>
      <c r="Q52" s="285">
        <f>SUM(Q53:Q61)</f>
        <v>22300</v>
      </c>
      <c r="R52" s="272">
        <f>SUM(F52:Q52)</f>
        <v>10239425</v>
      </c>
      <c r="S52" s="272"/>
      <c r="T52" s="267"/>
    </row>
    <row r="53" spans="3:20" ht="15.75" x14ac:dyDescent="0.25">
      <c r="C53" s="274" t="s">
        <v>419</v>
      </c>
      <c r="D53" s="280">
        <v>34110850</v>
      </c>
      <c r="E53" s="280">
        <v>4385857.8</v>
      </c>
      <c r="F53" s="277">
        <v>4400</v>
      </c>
      <c r="G53" s="277">
        <v>3734520.94</v>
      </c>
      <c r="H53" s="277">
        <v>57398.35</v>
      </c>
      <c r="I53" s="277">
        <v>0</v>
      </c>
      <c r="J53" s="277">
        <v>0</v>
      </c>
      <c r="K53" s="277">
        <v>0</v>
      </c>
      <c r="L53" s="277">
        <v>303988.51</v>
      </c>
      <c r="M53" s="277">
        <v>0</v>
      </c>
      <c r="N53" s="277">
        <v>0</v>
      </c>
      <c r="O53" s="277">
        <v>0</v>
      </c>
      <c r="P53" s="277"/>
      <c r="Q53" s="277">
        <v>5550</v>
      </c>
      <c r="R53" s="277">
        <f>SUM(F53:Q53)</f>
        <v>4105857.8</v>
      </c>
      <c r="S53" s="277"/>
      <c r="T53" s="267"/>
    </row>
    <row r="54" spans="3:20" ht="31.5" x14ac:dyDescent="0.25">
      <c r="C54" s="274" t="s">
        <v>418</v>
      </c>
      <c r="D54" s="280">
        <v>2512868</v>
      </c>
      <c r="E54" s="280">
        <v>0</v>
      </c>
      <c r="F54" s="277">
        <v>0</v>
      </c>
      <c r="G54" s="277">
        <v>0</v>
      </c>
      <c r="H54" s="277">
        <v>0</v>
      </c>
      <c r="I54" s="277">
        <v>0</v>
      </c>
      <c r="J54" s="277">
        <v>0</v>
      </c>
      <c r="K54" s="277">
        <v>0</v>
      </c>
      <c r="L54" s="277">
        <v>0</v>
      </c>
      <c r="M54" s="277">
        <v>0</v>
      </c>
      <c r="N54" s="277">
        <v>0</v>
      </c>
      <c r="O54" s="277">
        <v>0</v>
      </c>
      <c r="P54" s="277">
        <v>0</v>
      </c>
      <c r="Q54" s="277">
        <v>0</v>
      </c>
      <c r="R54" s="277">
        <f>SUM(F54:Q54)</f>
        <v>0</v>
      </c>
      <c r="S54" s="277"/>
      <c r="T54" s="267"/>
    </row>
    <row r="55" spans="3:20" ht="15.75" x14ac:dyDescent="0.25">
      <c r="C55" s="274" t="s">
        <v>417</v>
      </c>
      <c r="D55" s="280">
        <v>1611671</v>
      </c>
      <c r="E55" s="280">
        <v>579576</v>
      </c>
      <c r="F55" s="277">
        <v>0</v>
      </c>
      <c r="G55" s="277">
        <v>0</v>
      </c>
      <c r="H55" s="277">
        <v>0</v>
      </c>
      <c r="I55" s="277">
        <v>0</v>
      </c>
      <c r="J55" s="277">
        <v>0</v>
      </c>
      <c r="K55" s="277">
        <v>0</v>
      </c>
      <c r="L55" s="277">
        <v>0</v>
      </c>
      <c r="M55" s="277">
        <v>0</v>
      </c>
      <c r="N55" s="277">
        <v>0</v>
      </c>
      <c r="O55" s="277">
        <v>0</v>
      </c>
      <c r="P55" s="277">
        <v>0</v>
      </c>
      <c r="Q55" s="277">
        <v>14750</v>
      </c>
      <c r="R55" s="277">
        <f>SUM(F55:Q55)</f>
        <v>14750</v>
      </c>
      <c r="S55" s="277"/>
      <c r="T55" s="267"/>
    </row>
    <row r="56" spans="3:20" ht="31.5" x14ac:dyDescent="0.25">
      <c r="C56" s="274" t="s">
        <v>416</v>
      </c>
      <c r="D56" s="280">
        <v>30903018</v>
      </c>
      <c r="E56" s="280">
        <v>2370858</v>
      </c>
      <c r="F56" s="277">
        <v>0</v>
      </c>
      <c r="G56" s="277">
        <v>0</v>
      </c>
      <c r="H56" s="277">
        <v>0</v>
      </c>
      <c r="I56" s="277">
        <v>0</v>
      </c>
      <c r="J56" s="277">
        <v>0</v>
      </c>
      <c r="K56" s="277">
        <v>0</v>
      </c>
      <c r="L56" s="277">
        <v>0</v>
      </c>
      <c r="M56" s="277">
        <v>0</v>
      </c>
      <c r="N56" s="277">
        <v>2123100</v>
      </c>
      <c r="O56" s="277">
        <v>0</v>
      </c>
      <c r="P56" s="277">
        <v>0</v>
      </c>
      <c r="Q56" s="277">
        <v>0</v>
      </c>
      <c r="R56" s="277">
        <f>SUM(F56:Q56)</f>
        <v>2123100</v>
      </c>
      <c r="S56" s="277"/>
      <c r="T56" s="267"/>
    </row>
    <row r="57" spans="3:20" ht="17.25" customHeight="1" x14ac:dyDescent="0.25">
      <c r="C57" s="274" t="s">
        <v>415</v>
      </c>
      <c r="D57" s="280">
        <v>9729252</v>
      </c>
      <c r="E57" s="280">
        <v>7379353.5099999998</v>
      </c>
      <c r="F57" s="277">
        <v>2090455.41</v>
      </c>
      <c r="G57" s="277">
        <v>1110680.68</v>
      </c>
      <c r="H57" s="277">
        <v>588631.36</v>
      </c>
      <c r="I57" s="277">
        <v>0</v>
      </c>
      <c r="J57" s="277">
        <v>0</v>
      </c>
      <c r="K57" s="277">
        <v>0</v>
      </c>
      <c r="L57" s="277">
        <v>142364.75</v>
      </c>
      <c r="M57" s="277">
        <v>0</v>
      </c>
      <c r="N57" s="277">
        <v>0</v>
      </c>
      <c r="O57" s="277">
        <v>0</v>
      </c>
      <c r="P57" s="277">
        <v>0</v>
      </c>
      <c r="Q57" s="277">
        <v>0</v>
      </c>
      <c r="R57" s="277">
        <f>SUM(F57:Q57)</f>
        <v>3932132.1999999997</v>
      </c>
      <c r="S57" s="277"/>
      <c r="T57" s="267"/>
    </row>
    <row r="58" spans="3:20" ht="15.75" x14ac:dyDescent="0.25">
      <c r="C58" s="274" t="s">
        <v>414</v>
      </c>
      <c r="D58" s="280">
        <v>1834904</v>
      </c>
      <c r="E58" s="280">
        <v>527</v>
      </c>
      <c r="F58" s="277">
        <v>0</v>
      </c>
      <c r="G58" s="277">
        <v>0</v>
      </c>
      <c r="H58" s="277">
        <v>0</v>
      </c>
      <c r="I58" s="277">
        <v>0</v>
      </c>
      <c r="J58" s="277">
        <v>0</v>
      </c>
      <c r="K58" s="277">
        <v>0</v>
      </c>
      <c r="L58" s="277">
        <v>0</v>
      </c>
      <c r="M58" s="277">
        <v>0</v>
      </c>
      <c r="N58" s="277">
        <v>0</v>
      </c>
      <c r="O58" s="277">
        <v>0</v>
      </c>
      <c r="P58" s="277">
        <v>0</v>
      </c>
      <c r="Q58" s="277">
        <v>0</v>
      </c>
      <c r="R58" s="277">
        <f>SUM(F58:Q58)</f>
        <v>0</v>
      </c>
      <c r="S58" s="277"/>
      <c r="T58" s="267"/>
    </row>
    <row r="59" spans="3:20" ht="19.5" customHeight="1" x14ac:dyDescent="0.25">
      <c r="C59" s="274" t="s">
        <v>413</v>
      </c>
      <c r="D59" s="280">
        <v>0</v>
      </c>
      <c r="E59" s="280">
        <v>70000</v>
      </c>
      <c r="F59" s="277">
        <v>0</v>
      </c>
      <c r="G59" s="277">
        <v>0</v>
      </c>
      <c r="H59" s="277">
        <v>61585</v>
      </c>
      <c r="I59" s="277">
        <v>0</v>
      </c>
      <c r="J59" s="277">
        <v>0</v>
      </c>
      <c r="K59" s="277">
        <v>0</v>
      </c>
      <c r="L59" s="277">
        <v>0</v>
      </c>
      <c r="M59" s="277">
        <v>0</v>
      </c>
      <c r="N59" s="277">
        <v>0</v>
      </c>
      <c r="O59" s="277">
        <v>0</v>
      </c>
      <c r="P59" s="277">
        <v>0</v>
      </c>
      <c r="Q59" s="277">
        <v>0</v>
      </c>
      <c r="R59" s="277">
        <f>SUM(F59:Q59)</f>
        <v>61585</v>
      </c>
      <c r="S59" s="277"/>
      <c r="T59" s="267"/>
    </row>
    <row r="60" spans="3:20" ht="17.25" customHeight="1" x14ac:dyDescent="0.25">
      <c r="C60" s="274" t="s">
        <v>412</v>
      </c>
      <c r="D60" s="280">
        <v>18911398</v>
      </c>
      <c r="E60" s="280">
        <v>2111</v>
      </c>
      <c r="F60" s="277">
        <v>0</v>
      </c>
      <c r="G60" s="277">
        <v>0</v>
      </c>
      <c r="H60" s="277">
        <v>0</v>
      </c>
      <c r="I60" s="277">
        <v>0</v>
      </c>
      <c r="J60" s="277">
        <v>0</v>
      </c>
      <c r="K60" s="277">
        <v>0</v>
      </c>
      <c r="L60" s="277">
        <v>0</v>
      </c>
      <c r="M60" s="277">
        <v>0</v>
      </c>
      <c r="N60" s="277">
        <v>0</v>
      </c>
      <c r="O60" s="277">
        <v>0</v>
      </c>
      <c r="P60" s="277">
        <v>0</v>
      </c>
      <c r="Q60" s="277">
        <v>2000</v>
      </c>
      <c r="R60" s="277">
        <f>SUM(F60:Q60)</f>
        <v>2000</v>
      </c>
      <c r="S60" s="277"/>
      <c r="T60" s="267"/>
    </row>
    <row r="61" spans="3:20" ht="44.25" customHeight="1" x14ac:dyDescent="0.25">
      <c r="C61" s="274" t="s">
        <v>411</v>
      </c>
      <c r="D61" s="280">
        <v>247082</v>
      </c>
      <c r="E61" s="280">
        <v>247082</v>
      </c>
      <c r="F61" s="277">
        <v>0</v>
      </c>
      <c r="G61" s="277">
        <v>0</v>
      </c>
      <c r="H61" s="277">
        <v>0</v>
      </c>
      <c r="I61" s="277">
        <v>0</v>
      </c>
      <c r="J61" s="277">
        <v>0</v>
      </c>
      <c r="K61" s="277">
        <v>0</v>
      </c>
      <c r="L61" s="277">
        <v>0</v>
      </c>
      <c r="M61" s="277">
        <v>0</v>
      </c>
      <c r="N61" s="277">
        <v>0</v>
      </c>
      <c r="O61" s="277">
        <v>0</v>
      </c>
      <c r="P61" s="277">
        <v>0</v>
      </c>
      <c r="Q61" s="277">
        <v>0</v>
      </c>
      <c r="R61" s="277">
        <f>SUM(F61:Q61)</f>
        <v>0</v>
      </c>
      <c r="S61" s="277"/>
      <c r="T61" s="267"/>
    </row>
    <row r="62" spans="3:20" ht="15.75" x14ac:dyDescent="0.25">
      <c r="C62" s="276" t="s">
        <v>410</v>
      </c>
      <c r="D62" s="286">
        <f>D63+D64+D65</f>
        <v>161237405</v>
      </c>
      <c r="E62" s="286">
        <f>E63+E64+E65</f>
        <v>373136329.63999999</v>
      </c>
      <c r="F62" s="286">
        <f>F63+F64+F65</f>
        <v>1225</v>
      </c>
      <c r="G62" s="286">
        <f>G63+G64+G65</f>
        <v>0</v>
      </c>
      <c r="H62" s="286">
        <f>H63+H64+H65</f>
        <v>35087769.800000004</v>
      </c>
      <c r="I62" s="286">
        <f>I63+I64+I65</f>
        <v>6262833.1899999995</v>
      </c>
      <c r="J62" s="286">
        <f>J63+J64+J65</f>
        <v>13684151.09</v>
      </c>
      <c r="K62" s="286">
        <f>K63+K64+K65</f>
        <v>7716841.7999999998</v>
      </c>
      <c r="L62" s="286">
        <f>L63+L64+L65</f>
        <v>19767387.75</v>
      </c>
      <c r="M62" s="286">
        <f>M63+M64+M65</f>
        <v>14434838.279999999</v>
      </c>
      <c r="N62" s="285">
        <f>SUM(N63)</f>
        <v>0</v>
      </c>
      <c r="O62" s="285">
        <f>SUM(O63)</f>
        <v>368215.2</v>
      </c>
      <c r="P62" s="285">
        <f>+P63+P64</f>
        <v>4055556.7800000003</v>
      </c>
      <c r="Q62" s="285">
        <f>SUM(Q64)</f>
        <v>0</v>
      </c>
      <c r="R62" s="272">
        <f>SUM(F62:Q62)</f>
        <v>101378818.89</v>
      </c>
      <c r="S62" s="272"/>
      <c r="T62" s="267"/>
    </row>
    <row r="63" spans="3:20" ht="15.75" x14ac:dyDescent="0.25">
      <c r="C63" s="274" t="s">
        <v>409</v>
      </c>
      <c r="D63" s="280">
        <v>36194463</v>
      </c>
      <c r="E63" s="280">
        <v>24617717.640000001</v>
      </c>
      <c r="F63" s="277">
        <v>0</v>
      </c>
      <c r="G63" s="277">
        <v>0</v>
      </c>
      <c r="H63" s="277">
        <v>1768723.7</v>
      </c>
      <c r="I63" s="282">
        <v>943963.76</v>
      </c>
      <c r="J63" s="277">
        <v>11812032.23</v>
      </c>
      <c r="K63" s="277">
        <v>355601.18</v>
      </c>
      <c r="L63" s="277">
        <v>1062283.03</v>
      </c>
      <c r="M63" s="283">
        <v>749808.67</v>
      </c>
      <c r="N63" s="277">
        <v>0</v>
      </c>
      <c r="O63" s="277">
        <v>368215.2</v>
      </c>
      <c r="P63" s="284">
        <v>212447.7</v>
      </c>
      <c r="Q63" s="277">
        <v>0</v>
      </c>
      <c r="R63" s="277">
        <f>SUM(F63:Q63)</f>
        <v>17273075.469999999</v>
      </c>
      <c r="S63" s="277"/>
      <c r="T63" s="267"/>
    </row>
    <row r="64" spans="3:20" ht="15.75" x14ac:dyDescent="0.25">
      <c r="C64" s="274" t="s">
        <v>408</v>
      </c>
      <c r="D64" s="280">
        <v>125042942</v>
      </c>
      <c r="E64" s="280">
        <v>348518612</v>
      </c>
      <c r="F64" s="277">
        <v>1225</v>
      </c>
      <c r="G64" s="277"/>
      <c r="H64" s="277">
        <v>33319046.100000001</v>
      </c>
      <c r="I64" s="282">
        <v>5318869.43</v>
      </c>
      <c r="J64" s="277">
        <v>1872118.86</v>
      </c>
      <c r="K64" s="277">
        <v>7361240.6200000001</v>
      </c>
      <c r="L64" s="277">
        <v>18705104.719999999</v>
      </c>
      <c r="M64" s="283">
        <v>13685029.609999999</v>
      </c>
      <c r="N64" s="277">
        <v>0</v>
      </c>
      <c r="O64" s="277">
        <v>0</v>
      </c>
      <c r="P64" s="277">
        <v>3843109.08</v>
      </c>
      <c r="Q64" s="277">
        <v>0</v>
      </c>
      <c r="R64" s="277">
        <f>SUM(F64:Q64)</f>
        <v>84105743.420000002</v>
      </c>
      <c r="S64" s="277"/>
      <c r="T64" s="267"/>
    </row>
    <row r="65" spans="3:20" ht="15.75" x14ac:dyDescent="0.25">
      <c r="C65" s="274" t="s">
        <v>407</v>
      </c>
      <c r="D65" s="280">
        <v>0</v>
      </c>
      <c r="E65" s="280">
        <v>0</v>
      </c>
      <c r="F65" s="277">
        <v>0</v>
      </c>
      <c r="G65" s="277">
        <v>0</v>
      </c>
      <c r="H65" s="277"/>
      <c r="I65" s="282">
        <v>0</v>
      </c>
      <c r="J65" s="277">
        <v>0</v>
      </c>
      <c r="K65" s="277">
        <v>0</v>
      </c>
      <c r="L65" s="277">
        <v>0</v>
      </c>
      <c r="M65" s="277">
        <v>0</v>
      </c>
      <c r="N65" s="277">
        <v>0</v>
      </c>
      <c r="O65" s="277">
        <v>0</v>
      </c>
      <c r="P65" s="277">
        <v>0</v>
      </c>
      <c r="Q65" s="277">
        <v>0</v>
      </c>
      <c r="R65" s="277">
        <f>SUM(F65:Q65)</f>
        <v>0</v>
      </c>
      <c r="S65" s="277"/>
      <c r="T65" s="267"/>
    </row>
    <row r="66" spans="3:20" ht="31.5" x14ac:dyDescent="0.25">
      <c r="C66" s="276" t="s">
        <v>406</v>
      </c>
      <c r="D66" s="280">
        <v>0</v>
      </c>
      <c r="E66" s="280">
        <v>0</v>
      </c>
      <c r="F66" s="277">
        <v>0</v>
      </c>
      <c r="G66" s="277">
        <v>0</v>
      </c>
      <c r="H66" s="272">
        <v>0</v>
      </c>
      <c r="I66" s="282">
        <v>0</v>
      </c>
      <c r="J66" s="272">
        <v>0</v>
      </c>
      <c r="K66" s="277">
        <v>0</v>
      </c>
      <c r="L66" s="272">
        <v>0</v>
      </c>
      <c r="M66" s="277">
        <v>0</v>
      </c>
      <c r="N66" s="272">
        <v>0</v>
      </c>
      <c r="O66" s="272">
        <v>0</v>
      </c>
      <c r="P66" s="272">
        <v>0</v>
      </c>
      <c r="Q66" s="272">
        <v>0</v>
      </c>
      <c r="R66" s="277">
        <f>SUM(F66:Q66)</f>
        <v>0</v>
      </c>
      <c r="S66" s="277"/>
      <c r="T66" s="267"/>
    </row>
    <row r="67" spans="3:20" ht="15.75" x14ac:dyDescent="0.25">
      <c r="C67" s="274" t="s">
        <v>405</v>
      </c>
      <c r="D67" s="280">
        <v>0</v>
      </c>
      <c r="E67" s="280">
        <v>0</v>
      </c>
      <c r="F67" s="277">
        <v>0</v>
      </c>
      <c r="G67" s="277">
        <v>0</v>
      </c>
      <c r="H67" s="277">
        <v>0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277">
        <v>0</v>
      </c>
      <c r="P67" s="277">
        <v>0</v>
      </c>
      <c r="Q67" s="277">
        <v>0</v>
      </c>
      <c r="R67" s="277">
        <f>SUM(F67:Q67)</f>
        <v>0</v>
      </c>
      <c r="S67" s="277"/>
      <c r="T67" s="267"/>
    </row>
    <row r="68" spans="3:20" ht="31.5" x14ac:dyDescent="0.25">
      <c r="C68" s="274" t="s">
        <v>404</v>
      </c>
      <c r="D68" s="280">
        <v>0</v>
      </c>
      <c r="E68" s="280">
        <v>0</v>
      </c>
      <c r="F68" s="277">
        <v>0</v>
      </c>
      <c r="G68" s="277">
        <v>0</v>
      </c>
      <c r="H68" s="277">
        <v>0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7">
        <v>0</v>
      </c>
      <c r="O68" s="277">
        <v>0</v>
      </c>
      <c r="P68" s="277">
        <v>0</v>
      </c>
      <c r="Q68" s="277">
        <v>0</v>
      </c>
      <c r="R68" s="277">
        <f>SUM(F68:Q68)</f>
        <v>0</v>
      </c>
      <c r="S68" s="277"/>
      <c r="T68" s="267"/>
    </row>
    <row r="69" spans="3:20" ht="15.75" x14ac:dyDescent="0.25">
      <c r="C69" s="276" t="s">
        <v>403</v>
      </c>
      <c r="D69" s="280">
        <v>0</v>
      </c>
      <c r="E69" s="280">
        <v>0</v>
      </c>
      <c r="F69" s="277">
        <v>0</v>
      </c>
      <c r="G69" s="277">
        <v>0</v>
      </c>
      <c r="H69" s="272">
        <v>0</v>
      </c>
      <c r="I69" s="272">
        <v>0</v>
      </c>
      <c r="J69" s="272">
        <v>0</v>
      </c>
      <c r="K69" s="277">
        <v>0</v>
      </c>
      <c r="L69" s="272">
        <v>0</v>
      </c>
      <c r="M69" s="272">
        <v>0</v>
      </c>
      <c r="N69" s="272">
        <v>0</v>
      </c>
      <c r="O69" s="272">
        <v>0</v>
      </c>
      <c r="P69" s="272">
        <v>0</v>
      </c>
      <c r="Q69" s="272">
        <v>0</v>
      </c>
      <c r="R69" s="277">
        <f>SUM(F69:Q69)</f>
        <v>0</v>
      </c>
      <c r="S69" s="277"/>
      <c r="T69" s="267"/>
    </row>
    <row r="70" spans="3:20" ht="15.75" x14ac:dyDescent="0.25">
      <c r="C70" s="274" t="s">
        <v>402</v>
      </c>
      <c r="D70" s="280">
        <v>0</v>
      </c>
      <c r="E70" s="280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277">
        <v>0</v>
      </c>
      <c r="P70" s="277">
        <v>0</v>
      </c>
      <c r="Q70" s="277">
        <v>0</v>
      </c>
      <c r="R70" s="277">
        <f>SUM(F70:Q70)</f>
        <v>0</v>
      </c>
      <c r="S70" s="277"/>
      <c r="T70" s="267"/>
    </row>
    <row r="71" spans="3:20" ht="15.75" x14ac:dyDescent="0.25">
      <c r="C71" s="281" t="s">
        <v>401</v>
      </c>
      <c r="D71" s="280">
        <v>0</v>
      </c>
      <c r="E71" s="280">
        <v>0</v>
      </c>
      <c r="F71" s="277">
        <v>0</v>
      </c>
      <c r="G71" s="277">
        <v>0</v>
      </c>
      <c r="H71" s="272"/>
      <c r="I71" s="272">
        <v>0</v>
      </c>
      <c r="J71" s="272"/>
      <c r="K71" s="277">
        <v>0</v>
      </c>
      <c r="L71" s="272">
        <v>0</v>
      </c>
      <c r="M71" s="272">
        <v>0</v>
      </c>
      <c r="N71" s="272">
        <v>0</v>
      </c>
      <c r="O71" s="272">
        <v>0</v>
      </c>
      <c r="P71" s="272">
        <v>0</v>
      </c>
      <c r="Q71" s="272">
        <v>0</v>
      </c>
      <c r="R71" s="272">
        <v>0</v>
      </c>
      <c r="S71" s="277"/>
      <c r="T71" s="267"/>
    </row>
    <row r="72" spans="3:20" ht="15.75" x14ac:dyDescent="0.25">
      <c r="C72" s="276" t="s">
        <v>400</v>
      </c>
      <c r="D72" s="280">
        <v>0</v>
      </c>
      <c r="E72" s="280">
        <v>0</v>
      </c>
      <c r="F72" s="277">
        <v>0</v>
      </c>
      <c r="G72" s="277">
        <v>0</v>
      </c>
      <c r="H72" s="272">
        <v>0</v>
      </c>
      <c r="I72" s="272">
        <v>0</v>
      </c>
      <c r="J72" s="277">
        <v>0</v>
      </c>
      <c r="K72" s="277">
        <v>0</v>
      </c>
      <c r="L72" s="272">
        <v>0</v>
      </c>
      <c r="M72" s="277">
        <v>0</v>
      </c>
      <c r="N72" s="272">
        <v>0</v>
      </c>
      <c r="O72" s="272">
        <v>0</v>
      </c>
      <c r="P72" s="277">
        <v>0</v>
      </c>
      <c r="Q72" s="272">
        <v>0</v>
      </c>
      <c r="R72" s="277">
        <f>SUM(F72:Q72)</f>
        <v>0</v>
      </c>
      <c r="S72" s="277"/>
      <c r="T72" s="267"/>
    </row>
    <row r="73" spans="3:20" ht="15.75" x14ac:dyDescent="0.25">
      <c r="C73" s="274" t="s">
        <v>399</v>
      </c>
      <c r="D73" s="278">
        <v>0</v>
      </c>
      <c r="E73" s="280">
        <v>0</v>
      </c>
      <c r="F73" s="277">
        <v>0</v>
      </c>
      <c r="G73" s="277">
        <v>0</v>
      </c>
      <c r="H73" s="277">
        <v>0</v>
      </c>
      <c r="I73" s="277">
        <v>0</v>
      </c>
      <c r="J73" s="277">
        <v>0</v>
      </c>
      <c r="K73" s="277">
        <v>0</v>
      </c>
      <c r="L73" s="277">
        <v>0</v>
      </c>
      <c r="M73" s="277">
        <v>0</v>
      </c>
      <c r="N73" s="277">
        <v>0</v>
      </c>
      <c r="O73" s="277">
        <v>0</v>
      </c>
      <c r="P73" s="277">
        <v>0</v>
      </c>
      <c r="Q73" s="277">
        <v>0</v>
      </c>
      <c r="R73" s="277">
        <f>SUM(F73:Q73)</f>
        <v>0</v>
      </c>
      <c r="S73" s="277"/>
      <c r="T73" s="267"/>
    </row>
    <row r="74" spans="3:20" ht="23.25" customHeight="1" x14ac:dyDescent="0.25">
      <c r="C74" s="274" t="s">
        <v>398</v>
      </c>
      <c r="D74" s="278">
        <v>0</v>
      </c>
      <c r="E74" s="278">
        <v>0</v>
      </c>
      <c r="F74" s="277">
        <v>0</v>
      </c>
      <c r="G74" s="277">
        <v>0</v>
      </c>
      <c r="H74" s="277">
        <v>0</v>
      </c>
      <c r="I74" s="277">
        <v>0</v>
      </c>
      <c r="J74" s="277">
        <v>0</v>
      </c>
      <c r="K74" s="277">
        <v>0</v>
      </c>
      <c r="L74" s="277">
        <v>0</v>
      </c>
      <c r="M74" s="277">
        <v>0</v>
      </c>
      <c r="N74" s="277">
        <v>0</v>
      </c>
      <c r="O74" s="277">
        <v>0</v>
      </c>
      <c r="P74" s="277">
        <v>0</v>
      </c>
      <c r="Q74" s="277">
        <v>0</v>
      </c>
      <c r="R74" s="277">
        <f>SUM(F74:Q74)</f>
        <v>0</v>
      </c>
      <c r="S74" s="277"/>
      <c r="T74" s="267"/>
    </row>
    <row r="75" spans="3:20" ht="15.75" x14ac:dyDescent="0.25">
      <c r="C75" s="276" t="s">
        <v>397</v>
      </c>
      <c r="D75" s="279">
        <f>D76+D77</f>
        <v>10545000</v>
      </c>
      <c r="E75" s="279">
        <f>E76+E77</f>
        <v>5894415.9699999997</v>
      </c>
      <c r="F75" s="279">
        <f>+F76+F77</f>
        <v>4136915.97</v>
      </c>
      <c r="G75" s="279">
        <f>G76+G77</f>
        <v>0</v>
      </c>
      <c r="H75" s="279">
        <f>H76+H77</f>
        <v>0</v>
      </c>
      <c r="I75" s="279">
        <f>I76+I77</f>
        <v>0</v>
      </c>
      <c r="J75" s="279">
        <f>J76+J77</f>
        <v>0</v>
      </c>
      <c r="K75" s="272">
        <v>0</v>
      </c>
      <c r="L75" s="272">
        <v>0</v>
      </c>
      <c r="M75" s="272">
        <v>0</v>
      </c>
      <c r="N75" s="272">
        <v>0</v>
      </c>
      <c r="O75" s="272">
        <v>0</v>
      </c>
      <c r="P75" s="272">
        <v>0</v>
      </c>
      <c r="Q75" s="272">
        <v>0</v>
      </c>
      <c r="R75" s="272">
        <f>SUM(F75:Q75)</f>
        <v>4136915.97</v>
      </c>
      <c r="S75" s="272"/>
      <c r="T75" s="267"/>
    </row>
    <row r="76" spans="3:20" ht="15.75" x14ac:dyDescent="0.25">
      <c r="C76" s="274" t="s">
        <v>396</v>
      </c>
      <c r="D76" s="278">
        <v>10545000</v>
      </c>
      <c r="E76" s="278">
        <v>5894415.9699999997</v>
      </c>
      <c r="F76" s="255">
        <f>4010615.97+90200+36100</f>
        <v>4136915.97</v>
      </c>
      <c r="G76" s="255">
        <v>0</v>
      </c>
      <c r="H76" s="255">
        <v>0</v>
      </c>
      <c r="I76" s="255">
        <v>0</v>
      </c>
      <c r="J76" s="255">
        <v>0</v>
      </c>
      <c r="K76" s="255">
        <v>0</v>
      </c>
      <c r="L76" s="255">
        <v>0</v>
      </c>
      <c r="M76" s="272">
        <v>0</v>
      </c>
      <c r="N76" s="255">
        <v>0</v>
      </c>
      <c r="O76" s="255">
        <v>0</v>
      </c>
      <c r="P76" s="255">
        <v>0</v>
      </c>
      <c r="Q76" s="255">
        <v>0</v>
      </c>
      <c r="R76" s="277">
        <f>SUM(F76:Q76)</f>
        <v>4136915.97</v>
      </c>
      <c r="S76" s="277"/>
      <c r="T76" s="267"/>
    </row>
    <row r="77" spans="3:20" ht="15.75" x14ac:dyDescent="0.25">
      <c r="C77" s="274" t="s">
        <v>395</v>
      </c>
      <c r="D77" s="273">
        <v>0</v>
      </c>
      <c r="E77" s="273">
        <v>0</v>
      </c>
      <c r="F77" s="255">
        <v>0</v>
      </c>
      <c r="G77" s="255">
        <v>0</v>
      </c>
      <c r="H77" s="255">
        <v>0</v>
      </c>
      <c r="I77" s="255">
        <v>0</v>
      </c>
      <c r="J77" s="255">
        <v>0</v>
      </c>
      <c r="K77" s="255">
        <v>0</v>
      </c>
      <c r="L77" s="255">
        <v>0</v>
      </c>
      <c r="M77" s="272">
        <v>0</v>
      </c>
      <c r="N77" s="255">
        <v>0</v>
      </c>
      <c r="O77" s="255">
        <v>0</v>
      </c>
      <c r="P77" s="255">
        <v>0</v>
      </c>
      <c r="Q77" s="255">
        <v>0</v>
      </c>
      <c r="R77" s="255"/>
      <c r="S77" s="277"/>
      <c r="T77" s="267"/>
    </row>
    <row r="78" spans="3:20" ht="15.75" x14ac:dyDescent="0.25">
      <c r="C78" s="276" t="s">
        <v>394</v>
      </c>
      <c r="D78" s="275">
        <f>D79</f>
        <v>0</v>
      </c>
      <c r="E78" s="275">
        <f>E79</f>
        <v>0</v>
      </c>
      <c r="F78" s="255">
        <v>0</v>
      </c>
      <c r="G78" s="255">
        <v>0</v>
      </c>
      <c r="H78" s="255">
        <v>0</v>
      </c>
      <c r="I78" s="255">
        <v>0</v>
      </c>
      <c r="J78" s="255">
        <v>0</v>
      </c>
      <c r="K78" s="255">
        <v>0</v>
      </c>
      <c r="L78" s="255">
        <v>0</v>
      </c>
      <c r="M78" s="272">
        <v>0</v>
      </c>
      <c r="N78" s="255">
        <v>0</v>
      </c>
      <c r="O78" s="255">
        <v>0</v>
      </c>
      <c r="P78" s="255">
        <v>0</v>
      </c>
      <c r="Q78" s="255">
        <v>0</v>
      </c>
      <c r="R78" s="255"/>
      <c r="S78" s="255"/>
      <c r="T78" s="267"/>
    </row>
    <row r="79" spans="3:20" ht="15.75" x14ac:dyDescent="0.25">
      <c r="C79" s="274" t="s">
        <v>393</v>
      </c>
      <c r="D79" s="273">
        <v>0</v>
      </c>
      <c r="E79" s="273">
        <v>0</v>
      </c>
      <c r="F79" s="271">
        <v>0</v>
      </c>
      <c r="G79" s="271">
        <v>0</v>
      </c>
      <c r="H79" s="271">
        <v>0</v>
      </c>
      <c r="I79" s="271">
        <v>0</v>
      </c>
      <c r="J79" s="271">
        <v>0</v>
      </c>
      <c r="K79" s="271">
        <v>0</v>
      </c>
      <c r="L79" s="271">
        <v>0</v>
      </c>
      <c r="M79" s="272">
        <v>0</v>
      </c>
      <c r="N79" s="255">
        <v>0</v>
      </c>
      <c r="O79" s="271">
        <v>0</v>
      </c>
      <c r="P79" s="271">
        <v>0</v>
      </c>
      <c r="Q79" s="271">
        <v>0</v>
      </c>
      <c r="R79" s="271">
        <v>0</v>
      </c>
      <c r="S79" s="271"/>
      <c r="T79" s="267"/>
    </row>
    <row r="80" spans="3:20" ht="16.5" thickBot="1" x14ac:dyDescent="0.3">
      <c r="C80" s="270" t="s">
        <v>392</v>
      </c>
      <c r="D80" s="269">
        <f>D10+D16+D26+D36+D52+D62+D75</f>
        <v>1759638498</v>
      </c>
      <c r="E80" s="269">
        <f>+E75+E62+E52+E36+E26+E16+E10</f>
        <v>2110638498</v>
      </c>
      <c r="F80" s="269">
        <f>F10+F16+F26+F36+F52+F62+F75</f>
        <v>123645178.65999998</v>
      </c>
      <c r="G80" s="269">
        <f>G10+G16+G26+G36+G52+G62+G75</f>
        <v>110248264.59</v>
      </c>
      <c r="H80" s="269">
        <f>H10+H16+H26+H36+H52+H62+H75</f>
        <v>144099265.37999997</v>
      </c>
      <c r="I80" s="269">
        <f>I10+I16+I26+I36+I52+I62+I75</f>
        <v>158661457.66000003</v>
      </c>
      <c r="J80" s="269">
        <f>J10+J16+J26+J36+J52+J62+J75</f>
        <v>132670193.69</v>
      </c>
      <c r="K80" s="269">
        <f>K10+K16+K26+K36+K52+K62+K75</f>
        <v>127927291.60999998</v>
      </c>
      <c r="L80" s="269">
        <f>L10+L16+L26+L36+L52+L62+L75</f>
        <v>139139627.93000001</v>
      </c>
      <c r="M80" s="269">
        <f>M10+M16+M26+M36+M52+M62+M75</f>
        <v>162943989.74000001</v>
      </c>
      <c r="N80" s="269">
        <f>+N75+N62+N52+N36+N26+N16+N10</f>
        <v>107427006.25</v>
      </c>
      <c r="O80" s="269">
        <f>+O75+O62+O52+O36+O26+O16+O10</f>
        <v>131875857.28</v>
      </c>
      <c r="P80" s="269">
        <f>+P75+P62+P52+P36+P26+P16+P10</f>
        <v>112804601.59999999</v>
      </c>
      <c r="Q80" s="269">
        <f>+Q75+Q62+Q52+Q36+Q26+Q16+Q10</f>
        <v>327707498.17000002</v>
      </c>
      <c r="R80" s="269">
        <f>+R75+R62+R52+R36+R26+R16+R10</f>
        <v>1779150232.5599999</v>
      </c>
      <c r="S80" s="268"/>
      <c r="T80" s="267"/>
    </row>
    <row r="81" spans="3:19" ht="48.75" customHeight="1" thickBot="1" x14ac:dyDescent="0.4">
      <c r="C81" s="261" t="s">
        <v>391</v>
      </c>
      <c r="E81" s="262"/>
      <c r="F81" s="266"/>
      <c r="G81" s="266"/>
      <c r="H81" s="266"/>
      <c r="I81" s="266"/>
      <c r="J81" s="266"/>
      <c r="K81" s="266"/>
      <c r="L81" s="262"/>
      <c r="M81" s="262"/>
      <c r="P81"/>
      <c r="Q81"/>
      <c r="R81" s="265"/>
      <c r="S81" s="265"/>
    </row>
    <row r="82" spans="3:19" ht="66.75" customHeight="1" thickBot="1" x14ac:dyDescent="0.4">
      <c r="C82" s="264" t="s">
        <v>390</v>
      </c>
      <c r="D82" s="263"/>
      <c r="E82" s="255"/>
      <c r="F82" s="262"/>
      <c r="G82" s="262"/>
      <c r="H82" s="262"/>
      <c r="I82" s="262"/>
      <c r="J82" s="262"/>
      <c r="K82" s="262"/>
      <c r="L82" s="262"/>
      <c r="M82" s="262"/>
      <c r="P82" s="102"/>
      <c r="Q82"/>
    </row>
    <row r="83" spans="3:19" ht="126.75" customHeight="1" thickBot="1" x14ac:dyDescent="0.4">
      <c r="C83" s="261" t="s">
        <v>389</v>
      </c>
      <c r="I83" s="255"/>
      <c r="K83" s="260"/>
      <c r="P83"/>
      <c r="Q83"/>
    </row>
    <row r="84" spans="3:19" ht="39" customHeight="1" x14ac:dyDescent="0.35">
      <c r="C84" s="259" t="s">
        <v>388</v>
      </c>
      <c r="Q84"/>
    </row>
    <row r="85" spans="3:19" x14ac:dyDescent="0.35">
      <c r="C85" s="258"/>
      <c r="D85" s="258"/>
      <c r="E85" s="258"/>
      <c r="F85" s="258"/>
      <c r="G85" s="258"/>
      <c r="H85" s="258"/>
      <c r="I85" s="258"/>
      <c r="J85" s="258"/>
      <c r="K85" s="258"/>
      <c r="L85" s="258"/>
      <c r="M85" s="258"/>
      <c r="N85" s="258"/>
      <c r="O85" s="258"/>
      <c r="P85" s="258"/>
      <c r="Q85"/>
    </row>
  </sheetData>
  <mergeCells count="10">
    <mergeCell ref="C85:P85"/>
    <mergeCell ref="C1:R1"/>
    <mergeCell ref="C2:R2"/>
    <mergeCell ref="C3:R3"/>
    <mergeCell ref="C4:R4"/>
    <mergeCell ref="C5:R5"/>
    <mergeCell ref="C7:C8"/>
    <mergeCell ref="D7:D8"/>
    <mergeCell ref="E7:E8"/>
    <mergeCell ref="F7:R7"/>
  </mergeCells>
  <pageMargins left="0.25" right="0.25" top="0.75" bottom="0.75" header="0.3" footer="0.3"/>
  <pageSetup paperSize="5" scale="50" fitToHeight="0" orientation="landscape" r:id="rId1"/>
  <rowBreaks count="1" manualBreakCount="1">
    <brk id="46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 Y EGRESOS DIC. 2025</vt:lpstr>
      <vt:lpstr>Presup. Aprobado</vt:lpstr>
      <vt:lpstr>'INGRESOS Y EGRESOS DIC. 2025'!Área_de_impresión</vt:lpstr>
      <vt:lpstr>'Presup.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VALLEJO GUZMAN</dc:creator>
  <cp:lastModifiedBy>MANUEL ANTONIO GUZMAN CUEVAS</cp:lastModifiedBy>
  <cp:lastPrinted>2026-01-14T19:27:42Z</cp:lastPrinted>
  <dcterms:created xsi:type="dcterms:W3CDTF">2023-04-03T19:08:33Z</dcterms:created>
  <dcterms:modified xsi:type="dcterms:W3CDTF">2026-01-14T19:33:15Z</dcterms:modified>
</cp:coreProperties>
</file>