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Diciembre\"/>
    </mc:Choice>
  </mc:AlternateContent>
  <xr:revisionPtr revIDLastSave="0" documentId="8_{4AA4B179-4C37-4970-A8B2-FD16058B6C9E}" xr6:coauthVersionLast="47" xr6:coauthVersionMax="47" xr10:uidLastSave="{00000000-0000-0000-0000-000000000000}"/>
  <bookViews>
    <workbookView xWindow="-120" yWindow="-120" windowWidth="29040" windowHeight="15840" xr2:uid="{9F02A9E5-C4EA-473C-9840-CD832549F02E}"/>
  </bookViews>
  <sheets>
    <sheet name="Presup. Aprobado" sheetId="2" r:id="rId1"/>
  </sheets>
  <definedNames>
    <definedName name="_xlnm.Print_Area" localSheetId="0">'Presup. Aprobado'!$A$1:$S$85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/>
  <c r="F10" i="2"/>
  <c r="G10" i="2"/>
  <c r="H10" i="2"/>
  <c r="I10" i="2"/>
  <c r="J10" i="2"/>
  <c r="K10" i="2"/>
  <c r="L10" i="2"/>
  <c r="N10" i="2"/>
  <c r="O10" i="2"/>
  <c r="P10" i="2"/>
  <c r="Q10" i="2"/>
  <c r="M11" i="2"/>
  <c r="R11" i="2" s="1"/>
  <c r="O11" i="2"/>
  <c r="P11" i="2"/>
  <c r="Q11" i="2"/>
  <c r="R12" i="2"/>
  <c r="R13" i="2"/>
  <c r="R14" i="2"/>
  <c r="M15" i="2"/>
  <c r="P15" i="2"/>
  <c r="R15" i="2"/>
  <c r="D16" i="2"/>
  <c r="E16" i="2"/>
  <c r="F16" i="2"/>
  <c r="R16" i="2" s="1"/>
  <c r="G16" i="2"/>
  <c r="G80" i="2" s="1"/>
  <c r="H16" i="2"/>
  <c r="H80" i="2" s="1"/>
  <c r="I16" i="2"/>
  <c r="I80" i="2" s="1"/>
  <c r="J16" i="2"/>
  <c r="K16" i="2"/>
  <c r="L16" i="2"/>
  <c r="M16" i="2"/>
  <c r="N16" i="2"/>
  <c r="O16" i="2"/>
  <c r="P16" i="2"/>
  <c r="Q16" i="2"/>
  <c r="R17" i="2"/>
  <c r="R18" i="2"/>
  <c r="R19" i="2"/>
  <c r="R20" i="2"/>
  <c r="R21" i="2"/>
  <c r="R22" i="2"/>
  <c r="R23" i="2"/>
  <c r="F24" i="2"/>
  <c r="R24" i="2" s="1"/>
  <c r="R25" i="2"/>
  <c r="D26" i="2"/>
  <c r="E26" i="2"/>
  <c r="F26" i="2"/>
  <c r="R26" i="2" s="1"/>
  <c r="G26" i="2"/>
  <c r="H26" i="2"/>
  <c r="I26" i="2"/>
  <c r="J26" i="2"/>
  <c r="K26" i="2"/>
  <c r="L26" i="2"/>
  <c r="M26" i="2"/>
  <c r="N26" i="2"/>
  <c r="N80" i="2" s="1"/>
  <c r="O26" i="2"/>
  <c r="P26" i="2"/>
  <c r="Q26" i="2"/>
  <c r="R27" i="2"/>
  <c r="R28" i="2"/>
  <c r="R29" i="2"/>
  <c r="R30" i="2"/>
  <c r="R31" i="2"/>
  <c r="R32" i="2"/>
  <c r="R33" i="2"/>
  <c r="R34" i="2"/>
  <c r="R35" i="2"/>
  <c r="D36" i="2"/>
  <c r="E36" i="2"/>
  <c r="F36" i="2"/>
  <c r="G36" i="2"/>
  <c r="H36" i="2"/>
  <c r="M36" i="2"/>
  <c r="N36" i="2"/>
  <c r="R37" i="2"/>
  <c r="R38" i="2"/>
  <c r="R39" i="2"/>
  <c r="R43" i="2"/>
  <c r="R44" i="2"/>
  <c r="D45" i="2"/>
  <c r="E45" i="2"/>
  <c r="F45" i="2"/>
  <c r="G45" i="2"/>
  <c r="H45" i="2"/>
  <c r="I45" i="2"/>
  <c r="I36" i="2" s="1"/>
  <c r="J45" i="2"/>
  <c r="J36" i="2" s="1"/>
  <c r="J80" i="2" s="1"/>
  <c r="K45" i="2"/>
  <c r="K36" i="2" s="1"/>
  <c r="K80" i="2" s="1"/>
  <c r="L45" i="2"/>
  <c r="L36" i="2" s="1"/>
  <c r="L80" i="2" s="1"/>
  <c r="M45" i="2"/>
  <c r="N45" i="2"/>
  <c r="O45" i="2"/>
  <c r="O36" i="2" s="1"/>
  <c r="P45" i="2"/>
  <c r="P36" i="2" s="1"/>
  <c r="Q45" i="2"/>
  <c r="Q36" i="2" s="1"/>
  <c r="R45" i="2"/>
  <c r="R46" i="2"/>
  <c r="R47" i="2"/>
  <c r="R48" i="2"/>
  <c r="R51" i="2"/>
  <c r="D52" i="2"/>
  <c r="E52" i="2"/>
  <c r="F52" i="2"/>
  <c r="R52" i="2" s="1"/>
  <c r="G52" i="2"/>
  <c r="H52" i="2"/>
  <c r="I52" i="2"/>
  <c r="J52" i="2"/>
  <c r="K52" i="2"/>
  <c r="L52" i="2"/>
  <c r="M52" i="2"/>
  <c r="N52" i="2"/>
  <c r="O52" i="2"/>
  <c r="O80" i="2" s="1"/>
  <c r="P52" i="2"/>
  <c r="Q52" i="2"/>
  <c r="R53" i="2"/>
  <c r="R54" i="2"/>
  <c r="R55" i="2"/>
  <c r="R56" i="2"/>
  <c r="R57" i="2"/>
  <c r="R58" i="2"/>
  <c r="R59" i="2"/>
  <c r="R60" i="2"/>
  <c r="R61" i="2"/>
  <c r="D62" i="2"/>
  <c r="E62" i="2"/>
  <c r="F62" i="2"/>
  <c r="R62" i="2" s="1"/>
  <c r="G62" i="2"/>
  <c r="H62" i="2"/>
  <c r="I62" i="2"/>
  <c r="J62" i="2"/>
  <c r="K62" i="2"/>
  <c r="L62" i="2"/>
  <c r="M62" i="2"/>
  <c r="N62" i="2"/>
  <c r="O62" i="2"/>
  <c r="P62" i="2"/>
  <c r="Q62" i="2"/>
  <c r="R63" i="2"/>
  <c r="R64" i="2"/>
  <c r="R65" i="2"/>
  <c r="R66" i="2"/>
  <c r="R67" i="2"/>
  <c r="R68" i="2"/>
  <c r="R69" i="2"/>
  <c r="R70" i="2"/>
  <c r="R72" i="2"/>
  <c r="R73" i="2"/>
  <c r="R74" i="2"/>
  <c r="D75" i="2"/>
  <c r="E75" i="2"/>
  <c r="E80" i="2" s="1"/>
  <c r="G75" i="2"/>
  <c r="H75" i="2"/>
  <c r="I75" i="2"/>
  <c r="J75" i="2"/>
  <c r="F76" i="2"/>
  <c r="F75" i="2" s="1"/>
  <c r="R75" i="2" s="1"/>
  <c r="R76" i="2"/>
  <c r="D78" i="2"/>
  <c r="E78" i="2"/>
  <c r="D80" i="2"/>
  <c r="F80" i="2" l="1"/>
  <c r="Q80" i="2"/>
  <c r="P80" i="2"/>
  <c r="R36" i="2"/>
  <c r="M10" i="2"/>
  <c r="R10" i="2" l="1"/>
  <c r="R80" i="2" s="1"/>
  <c r="M80" i="2"/>
</calcChain>
</file>

<file path=xl/sharedStrings.xml><?xml version="1.0" encoding="utf-8"?>
<sst xmlns="http://schemas.openxmlformats.org/spreadsheetml/2006/main" count="97" uniqueCount="97">
  <si>
    <t>PRESIDENCIA DE LA REPUBLICA</t>
  </si>
  <si>
    <t xml:space="preserve">AUTORIDAD PORTUARIA DOMINICANA 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</si>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</sst>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readingOrder="1"/>
    </xf>
    <xf numFmtId="0" fontId="5" fillId="0" borderId="0" xfId="0" applyFont="1"/>
    <xf numFmtId="164" fontId="5" fillId="0" borderId="0" xfId="0" applyNumberFormat="1" applyFont="1"/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 readingOrder="1"/>
    </xf>
    <xf numFmtId="43" fontId="6" fillId="2" borderId="2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0" borderId="0" xfId="0" applyFont="1"/>
    <xf numFmtId="43" fontId="6" fillId="2" borderId="6" xfId="1" applyFont="1" applyFill="1" applyBorder="1" applyAlignment="1">
      <alignment horizontal="center" vertical="center" wrapText="1" readingOrder="1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8" fillId="0" borderId="9" xfId="0" applyFont="1" applyBorder="1" applyAlignment="1">
      <alignment horizontal="left" wrapText="1"/>
    </xf>
    <xf numFmtId="165" fontId="8" fillId="0" borderId="0" xfId="0" applyNumberFormat="1" applyFont="1" applyAlignment="1">
      <alignment horizontal="center" readingOrder="1"/>
    </xf>
    <xf numFmtId="165" fontId="8" fillId="0" borderId="0" xfId="0" applyNumberFormat="1" applyFont="1"/>
    <xf numFmtId="164" fontId="8" fillId="0" borderId="0" xfId="0" applyNumberFormat="1" applyFont="1"/>
    <xf numFmtId="165" fontId="9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center" readingOrder="1"/>
    </xf>
    <xf numFmtId="164" fontId="8" fillId="0" borderId="0" xfId="1" applyNumberFormat="1" applyFont="1" applyBorder="1"/>
    <xf numFmtId="43" fontId="8" fillId="0" borderId="0" xfId="1" applyFont="1" applyBorder="1"/>
    <xf numFmtId="164" fontId="0" fillId="0" borderId="0" xfId="0" applyNumberFormat="1"/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readingOrder="1"/>
    </xf>
    <xf numFmtId="164" fontId="5" fillId="0" borderId="0" xfId="1" applyNumberFormat="1" applyFont="1" applyBorder="1"/>
    <xf numFmtId="164" fontId="5" fillId="0" borderId="0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left" vertical="center"/>
    </xf>
    <xf numFmtId="164" fontId="5" fillId="0" borderId="0" xfId="1" applyNumberFormat="1" applyFont="1" applyFill="1" applyBorder="1"/>
    <xf numFmtId="43" fontId="5" fillId="0" borderId="0" xfId="1" applyFont="1" applyBorder="1"/>
    <xf numFmtId="164" fontId="5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readingOrder="1"/>
    </xf>
    <xf numFmtId="164" fontId="8" fillId="0" borderId="0" xfId="1" applyNumberFormat="1" applyFont="1" applyBorder="1" applyAlignment="1">
      <alignment horizontal="center" readingOrder="1"/>
    </xf>
    <xf numFmtId="164" fontId="5" fillId="0" borderId="0" xfId="1" applyNumberFormat="1" applyFont="1" applyAlignment="1">
      <alignment horizontal="center" readingOrder="1"/>
    </xf>
    <xf numFmtId="164" fontId="8" fillId="0" borderId="0" xfId="1" applyNumberFormat="1" applyFont="1" applyAlignment="1">
      <alignment horizontal="center" readingOrder="1"/>
    </xf>
    <xf numFmtId="164" fontId="5" fillId="0" borderId="0" xfId="1" applyNumberFormat="1" applyFont="1"/>
    <xf numFmtId="0" fontId="10" fillId="4" borderId="10" xfId="0" applyFont="1" applyFill="1" applyBorder="1" applyAlignment="1">
      <alignment vertical="center" wrapText="1"/>
    </xf>
    <xf numFmtId="164" fontId="6" fillId="4" borderId="10" xfId="1" applyNumberFormat="1" applyFont="1" applyFill="1" applyBorder="1" applyAlignment="1">
      <alignment horizontal="center" readingOrder="1"/>
    </xf>
    <xf numFmtId="164" fontId="6" fillId="4" borderId="0" xfId="1" applyNumberFormat="1" applyFont="1" applyFill="1" applyBorder="1" applyAlignment="1">
      <alignment horizontal="center" readingOrder="1"/>
    </xf>
    <xf numFmtId="0" fontId="5" fillId="0" borderId="11" xfId="0" applyFont="1" applyBorder="1" applyAlignment="1">
      <alignment vertical="center" wrapText="1"/>
    </xf>
    <xf numFmtId="43" fontId="5" fillId="0" borderId="0" xfId="0" applyNumberFormat="1" applyFont="1"/>
    <xf numFmtId="43" fontId="5" fillId="0" borderId="0" xfId="1" applyFont="1"/>
    <xf numFmtId="164" fontId="4" fillId="0" borderId="0" xfId="0" applyNumberFormat="1" applyFont="1"/>
    <xf numFmtId="0" fontId="8" fillId="0" borderId="11" xfId="0" applyFont="1" applyBorder="1" applyAlignment="1">
      <alignment wrapText="1"/>
    </xf>
    <xf numFmtId="43" fontId="5" fillId="0" borderId="0" xfId="0" applyNumberFormat="1" applyFont="1" applyAlignment="1">
      <alignment horizontal="center" readingOrder="1"/>
    </xf>
    <xf numFmtId="43" fontId="0" fillId="0" borderId="0" xfId="0" applyNumberFormat="1"/>
    <xf numFmtId="164" fontId="11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896471</xdr:colOff>
      <xdr:row>0</xdr:row>
      <xdr:rowOff>123264</xdr:rowOff>
    </xdr:from>
    <xdr:to>
      <xdr:col>2</xdr:col>
      <xdr:colOff>3606332</xdr:colOff>
      <xdr:row>4</xdr:row>
      <xdr:rowOff>248312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716B8FAF-3442-4DBA-A296-500757C8DF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1" y="123264"/>
          <a:ext cx="2709861" cy="1301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655823</xdr:colOff>
      <xdr:row>0</xdr:row>
      <xdr:rowOff>287983</xdr:rowOff>
    </xdr:from>
    <xdr:to>
      <xdr:col>14</xdr:col>
      <xdr:colOff>206424</xdr:colOff>
      <xdr:row>4</xdr:row>
      <xdr:rowOff>200687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9BBB6E12-34F8-416A-B6BC-8211BAA8F2CF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5817382" y="287983"/>
          <a:ext cx="1489218" cy="10893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22410</xdr:colOff>
      <xdr:row>80</xdr:row>
      <xdr:rowOff>588665</xdr:rowOff>
    </xdr:from>
    <xdr:to>
      <xdr:col>7</xdr:col>
      <xdr:colOff>358588</xdr:colOff>
      <xdr:row>82</xdr:row>
      <xdr:rowOff>1103147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5843DD-396B-4C33-BB10-EE2554B4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2381" y="21397989"/>
          <a:ext cx="4370295" cy="1982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1052150</xdr:colOff>
      <xdr:row>80</xdr:row>
      <xdr:rowOff>605117</xdr:rowOff>
    </xdr:from>
    <xdr:to>
      <xdr:col>11</xdr:col>
      <xdr:colOff>140421</xdr:colOff>
      <xdr:row>82</xdr:row>
      <xdr:rowOff>762000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3F5224-DB02-4B8F-AF17-198E4E0BD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062" y="21414441"/>
          <a:ext cx="4231771" cy="1624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587027</xdr:colOff>
      <xdr:row>81</xdr:row>
      <xdr:rowOff>9524</xdr:rowOff>
    </xdr:from>
    <xdr:to>
      <xdr:col>12</xdr:col>
      <xdr:colOff>414617</xdr:colOff>
      <xdr:row>82</xdr:row>
      <xdr:rowOff>1067662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BF1BF4-75F8-4F0E-989D-4288324F7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9115" y="21435171"/>
          <a:ext cx="1867061" cy="1909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6E5D-354A-430A-9A07-8C5FC00840D4}">
  <dimension ref="C1:T85"/>
  <sheetViews>
    <sheetView showGridLines="0" tabSelected="1" view="pageBreakPreview" topLeftCell="C64" zoomScale="85" zoomScaleNormal="85" zoomScaleSheetLayoutView="85" workbookViewId="0">
      <pane xSplit="1" topLeftCell="D1" activePane="topRight" state="frozen"/>
      <selection activeCell="C1" sqref="C1"/>
      <selection pane="topRight" activeCell="N83" sqref="N83"/>
    </sheetView>
  </sheetViews>
  <sheetFormatPr baseColWidth="10" defaultColWidth="11.42578125" defaultRowHeight="21" x14ac:dyDescent="0.35"/>
  <cols>
    <col min="1" max="2" width="0" hidden="1" customWidth="1"/>
    <col min="3" max="3" width="64.140625" style="10" customWidth="1"/>
    <col min="4" max="4" width="26.42578125" style="11" customWidth="1"/>
    <col min="5" max="5" width="22.5703125" style="12" customWidth="1"/>
    <col min="6" max="6" width="21.42578125" style="12" customWidth="1"/>
    <col min="7" max="7" width="16.42578125" style="12" bestFit="1" customWidth="1"/>
    <col min="8" max="8" width="14.7109375" style="12" customWidth="1"/>
    <col min="9" max="9" width="15.140625" style="12" customWidth="1"/>
    <col min="10" max="10" width="15.7109375" style="13" customWidth="1"/>
    <col min="11" max="11" width="15" style="12" customWidth="1"/>
    <col min="12" max="12" width="15.5703125" style="12" customWidth="1"/>
    <col min="13" max="13" width="14.42578125" style="12" customWidth="1"/>
    <col min="14" max="14" width="14.5703125" style="12" customWidth="1"/>
    <col min="15" max="15" width="14.42578125" style="12" bestFit="1" customWidth="1"/>
    <col min="16" max="17" width="14.42578125" style="14" bestFit="1" customWidth="1"/>
    <col min="18" max="18" width="18.85546875" style="14" bestFit="1" customWidth="1"/>
    <col min="19" max="19" width="1.7109375" style="14" customWidth="1"/>
    <col min="20" max="20" width="12.5703125" bestFit="1" customWidth="1"/>
  </cols>
  <sheetData>
    <row r="1" spans="3:20" ht="28.5" customHeight="1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3:20" ht="21.75" customHeight="1" x14ac:dyDescent="0.25"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</row>
    <row r="3" spans="3:20" ht="15" customHeight="1" x14ac:dyDescent="0.25">
      <c r="C3" s="7">
        <v>2025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3:20" ht="27" customHeight="1" x14ac:dyDescent="0.25">
      <c r="C4" s="4" t="s">
        <v>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3:20" ht="21.75" customHeight="1" x14ac:dyDescent="0.25">
      <c r="C5" s="5" t="s">
        <v>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</row>
    <row r="6" spans="3:20" ht="9.75" customHeight="1" x14ac:dyDescent="0.35"/>
    <row r="7" spans="3:20" s="22" customFormat="1" ht="25.5" customHeight="1" x14ac:dyDescent="0.25">
      <c r="C7" s="15" t="s">
        <v>4</v>
      </c>
      <c r="D7" s="16" t="s">
        <v>5</v>
      </c>
      <c r="E7" s="17" t="s">
        <v>6</v>
      </c>
      <c r="F7" s="18" t="s">
        <v>7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  <c r="S7" s="21"/>
    </row>
    <row r="8" spans="3:20" s="22" customFormat="1" x14ac:dyDescent="0.35">
      <c r="C8" s="15"/>
      <c r="D8" s="23"/>
      <c r="E8" s="24"/>
      <c r="F8" s="25" t="s">
        <v>8</v>
      </c>
      <c r="G8" s="25" t="s">
        <v>9</v>
      </c>
      <c r="H8" s="25" t="s">
        <v>10</v>
      </c>
      <c r="I8" s="25" t="s">
        <v>11</v>
      </c>
      <c r="J8" s="26" t="s">
        <v>12</v>
      </c>
      <c r="K8" s="25" t="s">
        <v>13</v>
      </c>
      <c r="L8" s="27" t="s">
        <v>14</v>
      </c>
      <c r="M8" s="25" t="s">
        <v>15</v>
      </c>
      <c r="N8" s="25" t="s">
        <v>16</v>
      </c>
      <c r="O8" s="25" t="s">
        <v>17</v>
      </c>
      <c r="P8" s="25" t="s">
        <v>18</v>
      </c>
      <c r="Q8" s="27" t="s">
        <v>19</v>
      </c>
      <c r="R8" s="28" t="s">
        <v>20</v>
      </c>
      <c r="S8" s="29"/>
    </row>
    <row r="9" spans="3:20" s="12" customFormat="1" x14ac:dyDescent="0.35">
      <c r="C9" s="30" t="s">
        <v>21</v>
      </c>
      <c r="D9" s="31"/>
      <c r="E9" s="32"/>
      <c r="F9" s="32"/>
      <c r="G9" s="32"/>
      <c r="H9" s="32"/>
      <c r="I9" s="32"/>
      <c r="J9" s="33"/>
      <c r="K9" s="32"/>
      <c r="L9" s="32"/>
      <c r="M9" s="32"/>
      <c r="N9" s="32"/>
      <c r="O9" s="32"/>
      <c r="P9" s="32"/>
      <c r="Q9" s="32"/>
      <c r="R9" s="34"/>
      <c r="S9" s="34"/>
    </row>
    <row r="10" spans="3:20" ht="15.75" x14ac:dyDescent="0.25">
      <c r="C10" s="35" t="s">
        <v>22</v>
      </c>
      <c r="D10" s="36">
        <f>D11+D12+D13+D14+D15</f>
        <v>1085623963</v>
      </c>
      <c r="E10" s="36">
        <f>E11+E12+E13+E14+E15</f>
        <v>1355823309.7</v>
      </c>
      <c r="F10" s="37">
        <f>SUM(F11:F15)</f>
        <v>87973391.060000002</v>
      </c>
      <c r="G10" s="38">
        <f>SUM(G11:G15)</f>
        <v>82889668.75999999</v>
      </c>
      <c r="H10" s="37">
        <f>SUM(H11:H15)</f>
        <v>83409224.299999982</v>
      </c>
      <c r="I10" s="37">
        <f>SUM(I11:I15)</f>
        <v>135464762.95000002</v>
      </c>
      <c r="J10" s="37">
        <f>SUM(J11:J15)</f>
        <v>88346556.769999996</v>
      </c>
      <c r="K10" s="37">
        <f>SUM(K11:K15)</f>
        <v>93998118.939999998</v>
      </c>
      <c r="L10" s="37">
        <f>SUM(L11:L15)</f>
        <v>94123164.890000015</v>
      </c>
      <c r="M10" s="37">
        <f>SUM(M11:M15)</f>
        <v>111524434.47999999</v>
      </c>
      <c r="N10" s="37">
        <f>SUM(N11:N15)</f>
        <v>89522951.659999996</v>
      </c>
      <c r="O10" s="33">
        <f>SUM(O11:O15)</f>
        <v>89144635.359999999</v>
      </c>
      <c r="P10" s="33">
        <f>SUM(P11:P15)</f>
        <v>93160846.659999996</v>
      </c>
      <c r="Q10" s="33">
        <f>SUM(Q11:Q15)</f>
        <v>300755288.36000001</v>
      </c>
      <c r="R10" s="37">
        <f>SUM(F10:Q10)</f>
        <v>1350313044.1900001</v>
      </c>
      <c r="S10" s="37"/>
      <c r="T10" s="39"/>
    </row>
    <row r="11" spans="3:20" ht="22.5" customHeight="1" x14ac:dyDescent="0.25">
      <c r="C11" s="40" t="s">
        <v>23</v>
      </c>
      <c r="D11" s="41">
        <v>786905910</v>
      </c>
      <c r="E11" s="41">
        <v>929276347.29999995</v>
      </c>
      <c r="F11" s="41">
        <v>71214348.599999994</v>
      </c>
      <c r="G11" s="42">
        <v>65670879.719999999</v>
      </c>
      <c r="H11" s="42">
        <v>65542482.259999998</v>
      </c>
      <c r="I11" s="43">
        <v>67965762.290000007</v>
      </c>
      <c r="J11" s="42">
        <v>73595815.420000002</v>
      </c>
      <c r="K11" s="42">
        <v>73101508.620000005</v>
      </c>
      <c r="L11" s="42">
        <v>66830205.68</v>
      </c>
      <c r="M11" s="44">
        <f>6493210.08+68607519+4173000+615000+66325</f>
        <v>79955054.079999998</v>
      </c>
      <c r="N11" s="42">
        <v>74960121.50999999</v>
      </c>
      <c r="O11" s="42">
        <f>1322955.09+74002004</f>
        <v>75324959.090000004</v>
      </c>
      <c r="P11" s="42">
        <f>4750918.1+74482004</f>
        <v>79232922.099999994</v>
      </c>
      <c r="Q11" s="42">
        <f>143763660.79+4369389.87</f>
        <v>148133050.66</v>
      </c>
      <c r="R11" s="42">
        <f>SUM(F11:Q11)</f>
        <v>941527110.03000009</v>
      </c>
      <c r="S11" s="42"/>
      <c r="T11" s="39"/>
    </row>
    <row r="12" spans="3:20" ht="22.5" customHeight="1" x14ac:dyDescent="0.25">
      <c r="C12" s="40" t="s">
        <v>24</v>
      </c>
      <c r="D12" s="41">
        <v>91045705</v>
      </c>
      <c r="E12" s="41">
        <v>107072205</v>
      </c>
      <c r="F12" s="41">
        <v>3000000</v>
      </c>
      <c r="G12" s="42">
        <v>3120000</v>
      </c>
      <c r="H12" s="42">
        <v>3060000</v>
      </c>
      <c r="I12" s="43">
        <v>53010171.439999998</v>
      </c>
      <c r="J12" s="42">
        <v>60000</v>
      </c>
      <c r="K12" s="42">
        <v>6060000</v>
      </c>
      <c r="L12" s="42">
        <v>3000000</v>
      </c>
      <c r="M12" s="13">
        <v>5765930.1600000001</v>
      </c>
      <c r="N12" s="42">
        <v>3795729.39</v>
      </c>
      <c r="O12" s="42">
        <v>3107916.67</v>
      </c>
      <c r="P12" s="42">
        <v>3060000</v>
      </c>
      <c r="Q12" s="42">
        <v>3060000</v>
      </c>
      <c r="R12" s="42">
        <f>SUM(F12:Q12)</f>
        <v>90099747.659999996</v>
      </c>
      <c r="S12" s="42"/>
      <c r="T12" s="39"/>
    </row>
    <row r="13" spans="3:20" ht="22.5" customHeight="1" x14ac:dyDescent="0.25">
      <c r="C13" s="40" t="s">
        <v>25</v>
      </c>
      <c r="D13" s="41">
        <v>33600</v>
      </c>
      <c r="E13" s="41">
        <v>1460100</v>
      </c>
      <c r="F13" s="41">
        <v>125000</v>
      </c>
      <c r="G13" s="42">
        <v>125000</v>
      </c>
      <c r="H13" s="42">
        <v>140000</v>
      </c>
      <c r="I13" s="43">
        <v>110000</v>
      </c>
      <c r="J13" s="42">
        <v>125000</v>
      </c>
      <c r="K13" s="42">
        <v>0</v>
      </c>
      <c r="L13" s="42">
        <v>385000</v>
      </c>
      <c r="M13" s="44">
        <v>125000</v>
      </c>
      <c r="N13" s="42">
        <v>120000</v>
      </c>
      <c r="O13" s="42">
        <v>30000</v>
      </c>
      <c r="P13" s="42">
        <v>75000</v>
      </c>
      <c r="Q13" s="42">
        <v>100000</v>
      </c>
      <c r="R13" s="42">
        <f>SUM(F13:Q13)</f>
        <v>1460000</v>
      </c>
      <c r="S13" s="42"/>
      <c r="T13" s="39"/>
    </row>
    <row r="14" spans="3:20" ht="22.5" customHeight="1" x14ac:dyDescent="0.25">
      <c r="C14" s="40" t="s">
        <v>26</v>
      </c>
      <c r="D14" s="41">
        <v>68671706</v>
      </c>
      <c r="E14" s="41">
        <v>148530535.40000001</v>
      </c>
      <c r="F14" s="41">
        <v>0</v>
      </c>
      <c r="G14" s="42">
        <v>10000</v>
      </c>
      <c r="H14" s="42">
        <v>0</v>
      </c>
      <c r="I14" s="43">
        <v>0</v>
      </c>
      <c r="J14" s="42">
        <v>0</v>
      </c>
      <c r="K14" s="42">
        <v>60000</v>
      </c>
      <c r="L14" s="42">
        <v>8940000</v>
      </c>
      <c r="M14" s="44">
        <v>0</v>
      </c>
      <c r="N14" s="42">
        <v>0</v>
      </c>
      <c r="O14" s="42">
        <v>0</v>
      </c>
      <c r="P14" s="42">
        <v>0</v>
      </c>
      <c r="Q14" s="42">
        <v>138745660.69</v>
      </c>
      <c r="R14" s="42">
        <f>SUM(F14:Q14)</f>
        <v>147755660.69</v>
      </c>
      <c r="S14" s="42"/>
      <c r="T14" s="39"/>
    </row>
    <row r="15" spans="3:20" ht="22.5" customHeight="1" x14ac:dyDescent="0.25">
      <c r="C15" s="40" t="s">
        <v>27</v>
      </c>
      <c r="D15" s="41">
        <v>138967042</v>
      </c>
      <c r="E15" s="41">
        <v>169484122</v>
      </c>
      <c r="F15" s="41">
        <v>13634042.460000001</v>
      </c>
      <c r="G15" s="42">
        <v>13963789.039999999</v>
      </c>
      <c r="H15" s="42">
        <v>14666742.039999999</v>
      </c>
      <c r="I15" s="43">
        <v>14378829.220000001</v>
      </c>
      <c r="J15" s="42">
        <v>14565741.35</v>
      </c>
      <c r="K15" s="42">
        <v>14776610.32</v>
      </c>
      <c r="L15" s="42">
        <v>14967959.210000001</v>
      </c>
      <c r="M15" s="44">
        <f>15061512.78+4908448.97+4919508.02+788980.47</f>
        <v>25678450.239999998</v>
      </c>
      <c r="N15" s="42">
        <v>10647100.76</v>
      </c>
      <c r="O15" s="42">
        <v>10681759.6</v>
      </c>
      <c r="P15" s="42">
        <f>42489.55+10750435.01</f>
        <v>10792924.560000001</v>
      </c>
      <c r="Q15" s="42">
        <v>10716577.01</v>
      </c>
      <c r="R15" s="42">
        <f>SUM(F15:Q15)</f>
        <v>169470525.81</v>
      </c>
      <c r="S15" s="42"/>
      <c r="T15" s="39"/>
    </row>
    <row r="16" spans="3:20" ht="19.5" customHeight="1" x14ac:dyDescent="0.25">
      <c r="C16" s="35" t="s">
        <v>28</v>
      </c>
      <c r="D16" s="36">
        <f>D17+D18+D19+D20+D21+D22+D23+D24+D25</f>
        <v>338882615</v>
      </c>
      <c r="E16" s="36">
        <f>E17+E18+E19+E20+E21+E22+E23+E24+E25</f>
        <v>265900030.85999998</v>
      </c>
      <c r="F16" s="36">
        <f>F17+F18+F19+F20+F21+F22+F23+F24+F25</f>
        <v>27223906.259999998</v>
      </c>
      <c r="G16" s="36">
        <f>G17+G18+G19+G20+G21+G22+G23+G24+G25</f>
        <v>18852683.43</v>
      </c>
      <c r="H16" s="37">
        <f>SUM(H17:H25)</f>
        <v>23331768.579999998</v>
      </c>
      <c r="I16" s="37">
        <f>SUM(I17:I25)</f>
        <v>15514904.66</v>
      </c>
      <c r="J16" s="37">
        <f>SUM(J17:J25)</f>
        <v>29311978.029999997</v>
      </c>
      <c r="K16" s="37">
        <f>SUM(K17:K25)</f>
        <v>14439510.439999999</v>
      </c>
      <c r="L16" s="37">
        <f>SUM(L17:L25)</f>
        <v>20335716.649999999</v>
      </c>
      <c r="M16" s="37">
        <f>SUM(M17:M25)</f>
        <v>33050112.989999998</v>
      </c>
      <c r="N16" s="37">
        <f>SUM(N17:N25)</f>
        <v>14023436.439999999</v>
      </c>
      <c r="O16" s="37">
        <f>SUM(O17:O25)</f>
        <v>11765657.580000002</v>
      </c>
      <c r="P16" s="37">
        <f>SUM(P17:P25)</f>
        <v>15017591.48</v>
      </c>
      <c r="Q16" s="33">
        <f>SUM(Q17:Q25)</f>
        <v>12201038.75</v>
      </c>
      <c r="R16" s="37">
        <f>SUM(F16:Q16)</f>
        <v>235068305.28999999</v>
      </c>
      <c r="S16" s="37"/>
      <c r="T16" s="39"/>
    </row>
    <row r="17" spans="3:20" ht="19.5" customHeight="1" x14ac:dyDescent="0.25">
      <c r="C17" s="40" t="s">
        <v>29</v>
      </c>
      <c r="D17" s="41">
        <v>31685784</v>
      </c>
      <c r="E17" s="41">
        <v>34423158.030000001</v>
      </c>
      <c r="F17" s="41">
        <v>1183860.3500000001</v>
      </c>
      <c r="G17" s="42">
        <v>4351394.3899999997</v>
      </c>
      <c r="H17" s="42">
        <v>1658625.78</v>
      </c>
      <c r="I17" s="43">
        <v>3998742.68</v>
      </c>
      <c r="J17" s="42">
        <v>2854140.19</v>
      </c>
      <c r="K17" s="42">
        <v>2847589.1</v>
      </c>
      <c r="L17" s="42">
        <v>2899548.71</v>
      </c>
      <c r="M17" s="44">
        <v>1690215.54</v>
      </c>
      <c r="N17" s="42">
        <v>3876288.4</v>
      </c>
      <c r="O17" s="42">
        <v>3053537.11</v>
      </c>
      <c r="P17" s="42">
        <v>2814342.87</v>
      </c>
      <c r="Q17" s="42">
        <v>2874577.89</v>
      </c>
      <c r="R17" s="42">
        <f>SUM(F17:Q17)</f>
        <v>34102863.009999998</v>
      </c>
      <c r="S17" s="42"/>
      <c r="T17" s="39"/>
    </row>
    <row r="18" spans="3:20" ht="17.25" customHeight="1" x14ac:dyDescent="0.25">
      <c r="C18" s="40" t="s">
        <v>30</v>
      </c>
      <c r="D18" s="41">
        <v>38955773</v>
      </c>
      <c r="E18" s="41">
        <v>40867330.140000001</v>
      </c>
      <c r="F18" s="41">
        <v>3793310.01</v>
      </c>
      <c r="G18" s="42">
        <v>4424467.04</v>
      </c>
      <c r="H18" s="42">
        <v>11374506.42</v>
      </c>
      <c r="I18" s="43">
        <v>307236.44</v>
      </c>
      <c r="J18" s="42">
        <v>657710.19999999995</v>
      </c>
      <c r="K18" s="42">
        <v>9244.2099999999991</v>
      </c>
      <c r="L18" s="42">
        <v>1038395.02</v>
      </c>
      <c r="M18" s="44">
        <v>13151110.460000001</v>
      </c>
      <c r="N18" s="42">
        <v>752638.19</v>
      </c>
      <c r="O18" s="42">
        <v>74764.63</v>
      </c>
      <c r="P18" s="42">
        <v>4068356.42</v>
      </c>
      <c r="Q18" s="42">
        <v>595253.77</v>
      </c>
      <c r="R18" s="42">
        <f>SUM(F18:Q18)</f>
        <v>40246992.810000002</v>
      </c>
      <c r="S18" s="42"/>
      <c r="T18" s="39"/>
    </row>
    <row r="19" spans="3:20" ht="24" customHeight="1" x14ac:dyDescent="0.25">
      <c r="C19" s="40" t="s">
        <v>31</v>
      </c>
      <c r="D19" s="41">
        <v>19374636</v>
      </c>
      <c r="E19" s="41">
        <v>13268809.18</v>
      </c>
      <c r="F19" s="41">
        <v>989933.8</v>
      </c>
      <c r="G19" s="42">
        <v>878037.65</v>
      </c>
      <c r="H19" s="42">
        <v>610968.6</v>
      </c>
      <c r="I19" s="43">
        <v>1690276.75</v>
      </c>
      <c r="J19" s="42">
        <v>487002.6</v>
      </c>
      <c r="K19" s="42">
        <v>945220.95</v>
      </c>
      <c r="L19" s="42">
        <v>1589984.97</v>
      </c>
      <c r="M19" s="44">
        <v>1267172.1000000001</v>
      </c>
      <c r="N19" s="42">
        <v>652131.75</v>
      </c>
      <c r="O19" s="42">
        <v>1639855.93</v>
      </c>
      <c r="P19" s="42">
        <v>1679108.52</v>
      </c>
      <c r="Q19" s="42">
        <v>839108.07</v>
      </c>
      <c r="R19" s="42">
        <f>SUM(F19:Q19)</f>
        <v>13268801.689999999</v>
      </c>
      <c r="S19" s="42"/>
      <c r="T19" s="39"/>
    </row>
    <row r="20" spans="3:20" ht="25.5" customHeight="1" x14ac:dyDescent="0.25">
      <c r="C20" s="40" t="s">
        <v>32</v>
      </c>
      <c r="D20" s="41">
        <v>3856648</v>
      </c>
      <c r="E20" s="41">
        <v>2126862</v>
      </c>
      <c r="F20" s="41">
        <v>85385</v>
      </c>
      <c r="G20" s="42">
        <v>63175</v>
      </c>
      <c r="H20" s="42">
        <v>85550</v>
      </c>
      <c r="I20" s="43">
        <v>100130</v>
      </c>
      <c r="J20" s="42">
        <v>178915</v>
      </c>
      <c r="K20" s="42">
        <v>61655</v>
      </c>
      <c r="L20" s="42">
        <v>119035</v>
      </c>
      <c r="M20" s="44">
        <v>132275</v>
      </c>
      <c r="N20" s="42">
        <v>119700</v>
      </c>
      <c r="O20" s="42">
        <v>120725</v>
      </c>
      <c r="P20" s="42">
        <v>103210</v>
      </c>
      <c r="Q20" s="42">
        <v>126376.1</v>
      </c>
      <c r="R20" s="42">
        <f>SUM(F20:Q20)</f>
        <v>1296131.1000000001</v>
      </c>
      <c r="S20" s="42"/>
      <c r="T20" s="39"/>
    </row>
    <row r="21" spans="3:20" ht="24" customHeight="1" x14ac:dyDescent="0.25">
      <c r="C21" s="40" t="s">
        <v>33</v>
      </c>
      <c r="D21" s="41">
        <v>37625811</v>
      </c>
      <c r="E21" s="41">
        <v>5479061.4000000004</v>
      </c>
      <c r="F21" s="41">
        <v>3600</v>
      </c>
      <c r="G21" s="42">
        <v>464538.91</v>
      </c>
      <c r="H21" s="42">
        <v>527240</v>
      </c>
      <c r="I21" s="43">
        <v>318217.36</v>
      </c>
      <c r="J21" s="42">
        <v>0</v>
      </c>
      <c r="K21" s="42">
        <v>0</v>
      </c>
      <c r="L21" s="42">
        <v>5800</v>
      </c>
      <c r="M21" s="44">
        <v>0</v>
      </c>
      <c r="N21" s="42">
        <v>541722.26</v>
      </c>
      <c r="O21" s="42">
        <v>1143123.78</v>
      </c>
      <c r="P21" s="42">
        <v>280284.33</v>
      </c>
      <c r="Q21" s="42">
        <v>175184.59</v>
      </c>
      <c r="R21" s="42">
        <f>SUM(F21:Q21)</f>
        <v>3459711.23</v>
      </c>
      <c r="S21" s="42"/>
      <c r="T21" s="39"/>
    </row>
    <row r="22" spans="3:20" ht="19.5" customHeight="1" x14ac:dyDescent="0.25">
      <c r="C22" s="40" t="s">
        <v>34</v>
      </c>
      <c r="D22" s="41">
        <v>37564868</v>
      </c>
      <c r="E22" s="41">
        <v>41519411.990000002</v>
      </c>
      <c r="F22" s="41">
        <v>2338717.4</v>
      </c>
      <c r="G22" s="42">
        <v>2947036.2</v>
      </c>
      <c r="H22" s="42">
        <v>1861469.63</v>
      </c>
      <c r="I22" s="43">
        <v>1852164.58</v>
      </c>
      <c r="J22" s="42">
        <v>5953338.3099999996</v>
      </c>
      <c r="K22" s="42">
        <v>3957294.21</v>
      </c>
      <c r="L22" s="42">
        <v>7455475.2300000004</v>
      </c>
      <c r="M22" s="44">
        <v>2637037.3199999998</v>
      </c>
      <c r="N22" s="42">
        <v>1734961.97</v>
      </c>
      <c r="O22" s="42">
        <v>1710797.7</v>
      </c>
      <c r="P22" s="42">
        <v>1865699.01</v>
      </c>
      <c r="Q22" s="42">
        <v>4352587.87</v>
      </c>
      <c r="R22" s="42">
        <f>SUM(F22:Q22)</f>
        <v>38666579.429999992</v>
      </c>
      <c r="S22" s="42"/>
      <c r="T22" s="39"/>
    </row>
    <row r="23" spans="3:20" ht="35.25" customHeight="1" x14ac:dyDescent="0.25">
      <c r="C23" s="40" t="s">
        <v>35</v>
      </c>
      <c r="D23" s="41">
        <v>23954244</v>
      </c>
      <c r="E23" s="41">
        <v>17440508.73</v>
      </c>
      <c r="F23" s="41">
        <v>423350</v>
      </c>
      <c r="G23" s="42">
        <v>269247.21000000002</v>
      </c>
      <c r="H23" s="42">
        <v>588553.25</v>
      </c>
      <c r="I23" s="43">
        <v>478884.22</v>
      </c>
      <c r="J23" s="42">
        <v>374908.79</v>
      </c>
      <c r="K23" s="42">
        <v>500297.29</v>
      </c>
      <c r="L23" s="42">
        <v>143869.92000000001</v>
      </c>
      <c r="M23" s="44">
        <v>73529.210000000006</v>
      </c>
      <c r="N23" s="42">
        <v>78579.740000000005</v>
      </c>
      <c r="O23" s="42">
        <v>1447068.73</v>
      </c>
      <c r="P23" s="42">
        <v>1887609.3</v>
      </c>
      <c r="Q23" s="42">
        <v>163914.97</v>
      </c>
      <c r="R23" s="42">
        <f>SUM(F23:Q23)</f>
        <v>6429812.629999999</v>
      </c>
      <c r="S23" s="42"/>
      <c r="T23" s="39"/>
    </row>
    <row r="24" spans="3:20" ht="30.75" customHeight="1" x14ac:dyDescent="0.25">
      <c r="C24" s="40" t="s">
        <v>36</v>
      </c>
      <c r="D24" s="41">
        <v>135553195</v>
      </c>
      <c r="E24" s="41">
        <v>108960964.73999999</v>
      </c>
      <c r="F24" s="13">
        <f>18376558.59-90200-36100</f>
        <v>18250258.59</v>
      </c>
      <c r="G24" s="42">
        <v>5443218.1299999999</v>
      </c>
      <c r="H24" s="42">
        <v>6502161.1100000003</v>
      </c>
      <c r="I24" s="43">
        <v>6752977.6299999999</v>
      </c>
      <c r="J24" s="42">
        <v>18784173.670000002</v>
      </c>
      <c r="K24" s="42">
        <v>6055846.1500000004</v>
      </c>
      <c r="L24" s="42">
        <v>7081957.7999999998</v>
      </c>
      <c r="M24" s="44">
        <v>13909015.310000001</v>
      </c>
      <c r="N24" s="42">
        <v>5309774.13</v>
      </c>
      <c r="O24" s="42">
        <v>2524290.15</v>
      </c>
      <c r="P24" s="42">
        <v>2318981.0299999998</v>
      </c>
      <c r="Q24" s="42">
        <v>2850901.97</v>
      </c>
      <c r="R24" s="42">
        <f>SUM(F24:Q24)</f>
        <v>95783555.670000002</v>
      </c>
      <c r="S24" s="42"/>
      <c r="T24" s="39"/>
    </row>
    <row r="25" spans="3:20" ht="15.75" x14ac:dyDescent="0.25">
      <c r="C25" s="40" t="s">
        <v>37</v>
      </c>
      <c r="D25" s="41">
        <v>10311656</v>
      </c>
      <c r="E25" s="41">
        <v>1813924.65</v>
      </c>
      <c r="F25" s="41">
        <v>155491.10999999999</v>
      </c>
      <c r="G25" s="42">
        <v>11568.9</v>
      </c>
      <c r="H25" s="42">
        <v>122693.79</v>
      </c>
      <c r="I25" s="43">
        <v>16275</v>
      </c>
      <c r="J25" s="42">
        <v>21789.27</v>
      </c>
      <c r="K25" s="42">
        <v>62363.53</v>
      </c>
      <c r="L25" s="42">
        <v>1650</v>
      </c>
      <c r="M25" s="44">
        <v>189758.05</v>
      </c>
      <c r="N25" s="42">
        <v>957640</v>
      </c>
      <c r="O25" s="42">
        <v>51494.55</v>
      </c>
      <c r="P25" s="42">
        <v>0</v>
      </c>
      <c r="Q25" s="42">
        <v>223133.52</v>
      </c>
      <c r="R25" s="42">
        <f>SUM(F25:Q25)</f>
        <v>1813857.72</v>
      </c>
      <c r="S25" s="42"/>
      <c r="T25" s="39"/>
    </row>
    <row r="26" spans="3:20" ht="15.75" x14ac:dyDescent="0.25">
      <c r="C26" s="35" t="s">
        <v>38</v>
      </c>
      <c r="D26" s="36">
        <f>D27+D28+D29+D30+D31+D32+D33+D34+D35</f>
        <v>49897015</v>
      </c>
      <c r="E26" s="36">
        <f>E27+E28+E29+E30+E31+E32+E33+E34+E35</f>
        <v>80797589.520000011</v>
      </c>
      <c r="F26" s="36">
        <f>F27+F28+F29+F30+F31+F32+F33+F34+F35</f>
        <v>2214884.96</v>
      </c>
      <c r="G26" s="36">
        <f>G27+G28+G29+G30+G31+G32+G33+G34+G35</f>
        <v>3335716.67</v>
      </c>
      <c r="H26" s="37">
        <f>SUM(H27:H35)</f>
        <v>1562887.9899999998</v>
      </c>
      <c r="I26" s="37">
        <f>SUM(I27:I35)</f>
        <v>1251453.78</v>
      </c>
      <c r="J26" s="37">
        <f>SUM(J27:J35)</f>
        <v>877507.79999999993</v>
      </c>
      <c r="K26" s="37">
        <f>SUM(K27:K35)</f>
        <v>10986995.85</v>
      </c>
      <c r="L26" s="37">
        <f>SUM(L27:L35)</f>
        <v>4278745.38</v>
      </c>
      <c r="M26" s="37">
        <f>SUM(M27:M35)</f>
        <v>2584234.4900000002</v>
      </c>
      <c r="N26" s="37">
        <f>SUM(N27:N35)</f>
        <v>1757518.15</v>
      </c>
      <c r="O26" s="37">
        <f>SUM(O27:O35)</f>
        <v>24668577.899999999</v>
      </c>
      <c r="P26" s="37">
        <f>SUM(P27:P35)</f>
        <v>195606.68</v>
      </c>
      <c r="Q26" s="33">
        <f>SUM(Q27:Q35)</f>
        <v>14728871.059999999</v>
      </c>
      <c r="R26" s="37">
        <f>SUM(F26:Q26)</f>
        <v>68443000.709999993</v>
      </c>
      <c r="S26" s="37"/>
      <c r="T26" s="39"/>
    </row>
    <row r="27" spans="3:20" ht="15.75" x14ac:dyDescent="0.25">
      <c r="C27" s="40" t="s">
        <v>39</v>
      </c>
      <c r="D27" s="41">
        <v>1948399</v>
      </c>
      <c r="E27" s="41">
        <v>2600549</v>
      </c>
      <c r="F27" s="42">
        <v>173756.08</v>
      </c>
      <c r="G27" s="42">
        <v>137645.34</v>
      </c>
      <c r="H27" s="42">
        <v>499527.99</v>
      </c>
      <c r="I27" s="43">
        <v>101295.62</v>
      </c>
      <c r="J27" s="42">
        <v>105570.24000000001</v>
      </c>
      <c r="K27" s="42">
        <v>113751.08</v>
      </c>
      <c r="L27" s="42">
        <v>156296.56</v>
      </c>
      <c r="M27" s="44">
        <v>184515.27</v>
      </c>
      <c r="N27" s="42">
        <v>191454.05</v>
      </c>
      <c r="O27" s="42">
        <v>152461.74</v>
      </c>
      <c r="P27" s="42">
        <v>41220.06</v>
      </c>
      <c r="Q27" s="42">
        <v>154906.17000000001</v>
      </c>
      <c r="R27" s="42">
        <f>SUM(F27:Q27)</f>
        <v>2012400.2</v>
      </c>
      <c r="S27" s="42"/>
      <c r="T27" s="39"/>
    </row>
    <row r="28" spans="3:20" ht="15.75" x14ac:dyDescent="0.25">
      <c r="C28" s="40" t="s">
        <v>40</v>
      </c>
      <c r="D28" s="41">
        <v>4571948</v>
      </c>
      <c r="E28" s="41">
        <v>2026370</v>
      </c>
      <c r="F28" s="42">
        <v>1574655</v>
      </c>
      <c r="G28" s="42">
        <v>0</v>
      </c>
      <c r="H28" s="42">
        <v>461.38</v>
      </c>
      <c r="I28" s="43">
        <v>2832</v>
      </c>
      <c r="J28" s="42">
        <v>98</v>
      </c>
      <c r="K28" s="42">
        <v>0</v>
      </c>
      <c r="L28" s="42">
        <v>2500</v>
      </c>
      <c r="M28" s="44">
        <v>289543</v>
      </c>
      <c r="N28" s="42">
        <v>0</v>
      </c>
      <c r="O28" s="42">
        <v>200</v>
      </c>
      <c r="P28" s="42">
        <v>0</v>
      </c>
      <c r="Q28" s="42">
        <v>89264</v>
      </c>
      <c r="R28" s="42">
        <f>SUM(F28:Q28)</f>
        <v>1959553.38</v>
      </c>
      <c r="S28" s="42"/>
      <c r="T28" s="39"/>
    </row>
    <row r="29" spans="3:20" ht="15.75" x14ac:dyDescent="0.25">
      <c r="C29" s="40" t="s">
        <v>41</v>
      </c>
      <c r="D29" s="41">
        <v>4438268</v>
      </c>
      <c r="E29" s="41">
        <v>2530391.02</v>
      </c>
      <c r="F29" s="42">
        <v>1875</v>
      </c>
      <c r="G29" s="42">
        <v>123551.13</v>
      </c>
      <c r="H29" s="42">
        <v>242548.32</v>
      </c>
      <c r="I29" s="43">
        <v>0</v>
      </c>
      <c r="J29" s="42">
        <v>2693.75</v>
      </c>
      <c r="K29" s="42">
        <v>4660.96</v>
      </c>
      <c r="L29" s="42">
        <v>397454.43</v>
      </c>
      <c r="M29" s="44">
        <v>49437.5</v>
      </c>
      <c r="N29" s="42">
        <v>1568</v>
      </c>
      <c r="O29" s="42">
        <v>160515</v>
      </c>
      <c r="P29" s="42">
        <v>1570.7</v>
      </c>
      <c r="Q29" s="42">
        <v>5303.58</v>
      </c>
      <c r="R29" s="42">
        <f>SUM(F29:Q29)</f>
        <v>991178.37</v>
      </c>
      <c r="S29" s="42"/>
      <c r="T29" s="39"/>
    </row>
    <row r="30" spans="3:20" ht="15.75" x14ac:dyDescent="0.25">
      <c r="C30" s="40" t="s">
        <v>42</v>
      </c>
      <c r="D30" s="41">
        <v>1098878</v>
      </c>
      <c r="E30" s="41">
        <v>14570.87</v>
      </c>
      <c r="F30" s="42">
        <v>6741.17</v>
      </c>
      <c r="G30" s="42">
        <v>0</v>
      </c>
      <c r="H30" s="42">
        <v>0</v>
      </c>
      <c r="I30" s="43">
        <v>0</v>
      </c>
      <c r="J30" s="42">
        <v>0</v>
      </c>
      <c r="K30" s="42">
        <v>960</v>
      </c>
      <c r="L30" s="42">
        <v>6869.7</v>
      </c>
      <c r="M30" s="44">
        <v>0</v>
      </c>
      <c r="N30" s="42">
        <v>0</v>
      </c>
      <c r="O30" s="42">
        <v>0</v>
      </c>
      <c r="P30" s="42">
        <v>0</v>
      </c>
      <c r="Q30" s="42">
        <v>0</v>
      </c>
      <c r="R30" s="42">
        <f>SUM(F30:Q30)</f>
        <v>14570.869999999999</v>
      </c>
      <c r="S30" s="42"/>
      <c r="T30" s="39"/>
    </row>
    <row r="31" spans="3:20" ht="15.75" x14ac:dyDescent="0.25">
      <c r="C31" s="40" t="s">
        <v>43</v>
      </c>
      <c r="D31" s="41">
        <v>418615</v>
      </c>
      <c r="E31" s="41">
        <v>440515</v>
      </c>
      <c r="F31" s="42">
        <v>2110.6999999999998</v>
      </c>
      <c r="G31" s="42">
        <v>44740.87</v>
      </c>
      <c r="H31" s="42">
        <v>10155.18</v>
      </c>
      <c r="I31" s="43">
        <v>2405.02</v>
      </c>
      <c r="J31" s="42">
        <v>4872.3999999999996</v>
      </c>
      <c r="K31" s="42">
        <v>4229.04</v>
      </c>
      <c r="L31" s="42">
        <v>18520</v>
      </c>
      <c r="M31" s="44">
        <v>3954.11</v>
      </c>
      <c r="N31" s="42">
        <v>3936</v>
      </c>
      <c r="O31" s="42">
        <v>4736</v>
      </c>
      <c r="P31" s="42">
        <v>7395.55</v>
      </c>
      <c r="Q31" s="42">
        <v>9763</v>
      </c>
      <c r="R31" s="42">
        <f>SUM(F31:Q31)</f>
        <v>116817.87</v>
      </c>
      <c r="S31" s="42"/>
      <c r="T31" s="39"/>
    </row>
    <row r="32" spans="3:20" ht="15.75" x14ac:dyDescent="0.25">
      <c r="C32" s="40" t="s">
        <v>44</v>
      </c>
      <c r="D32" s="41">
        <v>2442037</v>
      </c>
      <c r="E32" s="41">
        <v>2698157</v>
      </c>
      <c r="F32" s="42">
        <v>53505</v>
      </c>
      <c r="G32" s="42">
        <v>510483.57</v>
      </c>
      <c r="H32" s="42">
        <v>13666.99</v>
      </c>
      <c r="I32" s="43">
        <v>30073.73</v>
      </c>
      <c r="J32" s="42">
        <v>63278.95</v>
      </c>
      <c r="K32" s="42">
        <v>44857.07</v>
      </c>
      <c r="L32" s="42">
        <v>60689.38</v>
      </c>
      <c r="M32" s="44">
        <v>7077.31</v>
      </c>
      <c r="N32" s="42">
        <v>8809.2000000000007</v>
      </c>
      <c r="O32" s="42">
        <v>24627.119999999999</v>
      </c>
      <c r="P32" s="45">
        <v>3999.9</v>
      </c>
      <c r="Q32" s="42">
        <v>51936.63</v>
      </c>
      <c r="R32" s="42">
        <f>SUM(F32:Q32)</f>
        <v>873004.85</v>
      </c>
      <c r="S32" s="42"/>
      <c r="T32" s="39"/>
    </row>
    <row r="33" spans="3:20" ht="31.5" x14ac:dyDescent="0.25">
      <c r="C33" s="40" t="s">
        <v>45</v>
      </c>
      <c r="D33" s="41">
        <v>17221978</v>
      </c>
      <c r="E33" s="41">
        <v>14768223.960000001</v>
      </c>
      <c r="F33" s="42">
        <v>377409</v>
      </c>
      <c r="G33" s="42">
        <v>1194269.01</v>
      </c>
      <c r="H33" s="42">
        <v>502568.27</v>
      </c>
      <c r="I33" s="43">
        <v>919144</v>
      </c>
      <c r="J33" s="42">
        <v>659281.75</v>
      </c>
      <c r="K33" s="42">
        <v>524945.63</v>
      </c>
      <c r="L33" s="42">
        <v>1523166.71</v>
      </c>
      <c r="M33" s="44">
        <v>1617335.16</v>
      </c>
      <c r="N33" s="42">
        <v>683687.37</v>
      </c>
      <c r="O33" s="42">
        <v>1239910.8999999999</v>
      </c>
      <c r="P33" s="42">
        <v>46800.1</v>
      </c>
      <c r="Q33" s="42">
        <v>1402256</v>
      </c>
      <c r="R33" s="42">
        <f>SUM(F33:Q33)</f>
        <v>10690773.9</v>
      </c>
      <c r="S33" s="42"/>
      <c r="T33" s="39"/>
    </row>
    <row r="34" spans="3:20" ht="31.5" x14ac:dyDescent="0.25">
      <c r="C34" s="40" t="s">
        <v>46</v>
      </c>
      <c r="D34" s="41">
        <v>0</v>
      </c>
      <c r="E34" s="41">
        <v>0</v>
      </c>
      <c r="F34" s="42">
        <v>0</v>
      </c>
      <c r="G34" s="42">
        <v>0</v>
      </c>
      <c r="H34" s="42">
        <v>0</v>
      </c>
      <c r="I34" s="43">
        <v>0</v>
      </c>
      <c r="J34" s="42">
        <v>0</v>
      </c>
      <c r="K34" s="42">
        <v>0</v>
      </c>
      <c r="L34" s="42">
        <v>0</v>
      </c>
      <c r="M34" s="44">
        <v>0</v>
      </c>
      <c r="N34" s="42">
        <v>0</v>
      </c>
      <c r="O34" s="42">
        <v>0</v>
      </c>
      <c r="P34" s="42">
        <v>0</v>
      </c>
      <c r="Q34" s="42">
        <v>0</v>
      </c>
      <c r="R34" s="42">
        <f>SUM(F34:Q34)</f>
        <v>0</v>
      </c>
      <c r="S34" s="42"/>
      <c r="T34" s="39"/>
    </row>
    <row r="35" spans="3:20" ht="15.75" x14ac:dyDescent="0.25">
      <c r="C35" s="40" t="s">
        <v>47</v>
      </c>
      <c r="D35" s="41">
        <v>17756892</v>
      </c>
      <c r="E35" s="41">
        <v>55718812.670000002</v>
      </c>
      <c r="F35" s="42">
        <v>24833.01</v>
      </c>
      <c r="G35" s="42">
        <v>1325026.75</v>
      </c>
      <c r="H35" s="42">
        <v>293959.86</v>
      </c>
      <c r="I35" s="43">
        <v>195703.41</v>
      </c>
      <c r="J35" s="42">
        <v>41712.71</v>
      </c>
      <c r="K35" s="42">
        <v>10293592.07</v>
      </c>
      <c r="L35" s="42">
        <v>2113248.6</v>
      </c>
      <c r="M35" s="44">
        <v>432372.14</v>
      </c>
      <c r="N35" s="42">
        <v>868063.53</v>
      </c>
      <c r="O35" s="42">
        <v>23086127.140000001</v>
      </c>
      <c r="P35" s="42">
        <v>94620.37</v>
      </c>
      <c r="Q35" s="42">
        <v>13015441.68</v>
      </c>
      <c r="R35" s="42">
        <f>SUM(F35:Q35)</f>
        <v>51784701.269999996</v>
      </c>
      <c r="S35" s="42"/>
      <c r="T35" s="39"/>
    </row>
    <row r="36" spans="3:20" ht="15.75" x14ac:dyDescent="0.25">
      <c r="C36" s="35" t="s">
        <v>48</v>
      </c>
      <c r="D36" s="36">
        <f>D37+D43+D38+D44+D39</f>
        <v>13591457</v>
      </c>
      <c r="E36" s="36">
        <f>E37+E43+E38+E44+E39</f>
        <v>14051457</v>
      </c>
      <c r="F36" s="36">
        <f>F37+F43+F38+F44</f>
        <v>0</v>
      </c>
      <c r="G36" s="36">
        <f>G37+G43+G38+G44</f>
        <v>324994.11</v>
      </c>
      <c r="H36" s="37">
        <f>SUM(H37:H51)</f>
        <v>0</v>
      </c>
      <c r="I36" s="37">
        <f>SUM(I37:I51)</f>
        <v>167503.07999999999</v>
      </c>
      <c r="J36" s="37">
        <f>SUM(J37:J51)</f>
        <v>450000</v>
      </c>
      <c r="K36" s="37">
        <f>SUM(K37:K51)</f>
        <v>785824.58000000007</v>
      </c>
      <c r="L36" s="37">
        <f>SUM(L37:L51)</f>
        <v>188260</v>
      </c>
      <c r="M36" s="37">
        <f>SUM(M37:M51)</f>
        <v>1350369.5</v>
      </c>
      <c r="N36" s="37">
        <f>SUM(N37:N51)</f>
        <v>0</v>
      </c>
      <c r="O36" s="37">
        <f>SUM(O37:O51)</f>
        <v>5928771.2400000002</v>
      </c>
      <c r="P36" s="37">
        <f>SUM(P37:P51)</f>
        <v>375000</v>
      </c>
      <c r="Q36" s="33">
        <f>SUM(Q37:Q51)</f>
        <v>0</v>
      </c>
      <c r="R36" s="37">
        <f>SUM(F36:Q36)</f>
        <v>9570722.5099999998</v>
      </c>
      <c r="S36" s="37"/>
      <c r="T36" s="39"/>
    </row>
    <row r="37" spans="3:20" ht="15.75" x14ac:dyDescent="0.25">
      <c r="C37" s="40" t="s">
        <v>49</v>
      </c>
      <c r="D37" s="41">
        <v>11767476</v>
      </c>
      <c r="E37" s="41">
        <v>9458376</v>
      </c>
      <c r="F37" s="42">
        <v>0</v>
      </c>
      <c r="G37" s="42">
        <v>324994.11</v>
      </c>
      <c r="H37" s="42">
        <v>0</v>
      </c>
      <c r="I37" s="43">
        <v>167503.07999999999</v>
      </c>
      <c r="J37" s="42">
        <v>450000</v>
      </c>
      <c r="K37" s="42">
        <v>400000</v>
      </c>
      <c r="L37" s="42">
        <v>188260</v>
      </c>
      <c r="M37" s="44">
        <v>805000</v>
      </c>
      <c r="N37" s="46">
        <v>0</v>
      </c>
      <c r="O37" s="42">
        <v>3069905</v>
      </c>
      <c r="P37" s="42">
        <v>375000</v>
      </c>
      <c r="Q37" s="42">
        <v>0</v>
      </c>
      <c r="R37" s="42">
        <f>SUM(F37:Q37)</f>
        <v>5780662.1899999995</v>
      </c>
      <c r="S37" s="42"/>
      <c r="T37" s="39"/>
    </row>
    <row r="38" spans="3:20" ht="31.5" x14ac:dyDescent="0.25">
      <c r="C38" s="40" t="s">
        <v>50</v>
      </c>
      <c r="D38" s="41">
        <v>45769</v>
      </c>
      <c r="E38" s="41">
        <v>45769</v>
      </c>
      <c r="F38" s="42">
        <v>0</v>
      </c>
      <c r="G38" s="42">
        <v>0</v>
      </c>
      <c r="H38" s="42">
        <v>0</v>
      </c>
      <c r="I38" s="43">
        <v>0</v>
      </c>
      <c r="J38" s="42">
        <v>0</v>
      </c>
      <c r="K38" s="42">
        <v>0</v>
      </c>
      <c r="L38" s="47">
        <v>0</v>
      </c>
      <c r="M38" s="44">
        <v>0</v>
      </c>
      <c r="N38" s="42">
        <v>0</v>
      </c>
      <c r="O38" s="42">
        <v>0</v>
      </c>
      <c r="P38" s="42">
        <v>0</v>
      </c>
      <c r="Q38" s="42">
        <v>0</v>
      </c>
      <c r="R38" s="42">
        <f>SUM(F38:Q38)</f>
        <v>0</v>
      </c>
      <c r="S38" s="42"/>
      <c r="T38" s="39"/>
    </row>
    <row r="39" spans="3:20" ht="31.5" x14ac:dyDescent="0.25">
      <c r="C39" s="40" t="s">
        <v>51</v>
      </c>
      <c r="D39" s="41">
        <v>527250</v>
      </c>
      <c r="E39" s="41">
        <v>527250</v>
      </c>
      <c r="F39" s="42">
        <v>0</v>
      </c>
      <c r="G39" s="42">
        <v>0</v>
      </c>
      <c r="H39" s="42">
        <v>0</v>
      </c>
      <c r="I39" s="43">
        <v>0</v>
      </c>
      <c r="J39" s="42">
        <v>0</v>
      </c>
      <c r="K39" s="42">
        <v>0</v>
      </c>
      <c r="L39" s="47">
        <v>0</v>
      </c>
      <c r="M39" s="44">
        <v>0</v>
      </c>
      <c r="N39" s="42">
        <v>0</v>
      </c>
      <c r="O39" s="42">
        <v>75000</v>
      </c>
      <c r="P39" s="42">
        <v>0</v>
      </c>
      <c r="Q39" s="42">
        <v>0</v>
      </c>
      <c r="R39" s="42">
        <f>SUM(F39:Q39)</f>
        <v>75000</v>
      </c>
      <c r="S39" s="42"/>
      <c r="T39" s="39"/>
    </row>
    <row r="40" spans="3:20" ht="31.5" hidden="1" x14ac:dyDescent="0.25">
      <c r="C40" s="40" t="s">
        <v>52</v>
      </c>
      <c r="D40" s="41"/>
      <c r="E40" s="41"/>
      <c r="F40" s="42"/>
      <c r="G40" s="42">
        <v>0</v>
      </c>
      <c r="H40" s="42"/>
      <c r="I40" s="43">
        <v>0</v>
      </c>
      <c r="J40" s="42"/>
      <c r="K40" s="42">
        <v>0</v>
      </c>
      <c r="L40" s="47">
        <v>0</v>
      </c>
      <c r="M40" s="44">
        <v>0</v>
      </c>
      <c r="N40" s="42"/>
      <c r="O40" s="42"/>
      <c r="P40" s="42"/>
      <c r="Q40" s="42"/>
      <c r="R40" s="42">
        <v>0</v>
      </c>
      <c r="S40" s="42"/>
      <c r="T40" s="39"/>
    </row>
    <row r="41" spans="3:20" ht="31.5" x14ac:dyDescent="0.25">
      <c r="C41" s="40" t="s">
        <v>53</v>
      </c>
      <c r="D41" s="41"/>
      <c r="E41" s="41"/>
      <c r="F41" s="42"/>
      <c r="G41" s="42">
        <v>0</v>
      </c>
      <c r="H41" s="42"/>
      <c r="I41" s="43">
        <v>0</v>
      </c>
      <c r="J41" s="42"/>
      <c r="K41" s="42">
        <v>0</v>
      </c>
      <c r="L41" s="47">
        <v>0</v>
      </c>
      <c r="M41" s="44">
        <v>0</v>
      </c>
      <c r="N41" s="42">
        <v>0</v>
      </c>
      <c r="O41" s="42">
        <v>0</v>
      </c>
      <c r="P41" s="42">
        <v>0</v>
      </c>
      <c r="Q41" s="42">
        <v>0</v>
      </c>
      <c r="R41" s="42">
        <v>0</v>
      </c>
      <c r="S41" s="42"/>
      <c r="T41" s="39"/>
    </row>
    <row r="42" spans="3:20" ht="15.75" x14ac:dyDescent="0.25">
      <c r="C42" s="40" t="s">
        <v>54</v>
      </c>
      <c r="D42" s="41"/>
      <c r="E42" s="41"/>
      <c r="F42" s="42"/>
      <c r="G42" s="42"/>
      <c r="H42" s="42"/>
      <c r="I42" s="43">
        <v>0</v>
      </c>
      <c r="J42" s="42"/>
      <c r="K42" s="42"/>
      <c r="L42" s="47">
        <v>0</v>
      </c>
      <c r="M42" s="44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/>
      <c r="T42" s="39"/>
    </row>
    <row r="43" spans="3:20" ht="15.75" x14ac:dyDescent="0.25">
      <c r="C43" s="40" t="s">
        <v>55</v>
      </c>
      <c r="D43" s="41">
        <v>1250962</v>
      </c>
      <c r="E43" s="41">
        <v>3412062</v>
      </c>
      <c r="F43" s="13">
        <v>0</v>
      </c>
      <c r="G43" s="42">
        <v>0</v>
      </c>
      <c r="H43" s="42">
        <v>0</v>
      </c>
      <c r="I43" s="43">
        <v>0</v>
      </c>
      <c r="J43" s="42">
        <v>0</v>
      </c>
      <c r="K43" s="42">
        <v>82824.58</v>
      </c>
      <c r="L43" s="42">
        <v>0</v>
      </c>
      <c r="M43" s="44">
        <v>545369.5</v>
      </c>
      <c r="N43" s="42">
        <v>0</v>
      </c>
      <c r="O43" s="42">
        <v>2783866.24</v>
      </c>
      <c r="P43" s="42">
        <v>0</v>
      </c>
      <c r="Q43" s="42">
        <v>0</v>
      </c>
      <c r="R43" s="42">
        <f>SUM(F43:Q43)</f>
        <v>3412060.3200000003</v>
      </c>
      <c r="S43" s="42"/>
      <c r="T43" s="39"/>
    </row>
    <row r="44" spans="3:20" ht="31.5" x14ac:dyDescent="0.25">
      <c r="C44" s="40" t="s">
        <v>56</v>
      </c>
      <c r="D44" s="41">
        <v>0</v>
      </c>
      <c r="E44" s="41">
        <v>608000</v>
      </c>
      <c r="F44" s="42">
        <v>0</v>
      </c>
      <c r="G44" s="42">
        <v>0</v>
      </c>
      <c r="H44" s="42">
        <v>0</v>
      </c>
      <c r="I44" s="43">
        <v>0</v>
      </c>
      <c r="J44" s="42">
        <v>0</v>
      </c>
      <c r="K44" s="42">
        <v>303000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42">
        <f>SUM(F44:Q44)</f>
        <v>303000</v>
      </c>
      <c r="S44" s="42"/>
      <c r="T44" s="39"/>
    </row>
    <row r="45" spans="3:20" ht="15.75" x14ac:dyDescent="0.25">
      <c r="C45" s="35" t="s">
        <v>57</v>
      </c>
      <c r="D45" s="36">
        <f>+D46+D47+D48+D51</f>
        <v>0</v>
      </c>
      <c r="E45" s="36">
        <f>+E46+E47+E48+E51</f>
        <v>0</v>
      </c>
      <c r="F45" s="36">
        <f>+F46+F47+F48+F51</f>
        <v>0</v>
      </c>
      <c r="G45" s="36">
        <f>+G46+G47+G48+G51</f>
        <v>0</v>
      </c>
      <c r="H45" s="36">
        <f>+H46+H47+H48+H51</f>
        <v>0</v>
      </c>
      <c r="I45" s="36">
        <f>+I46+I47+I48+I51</f>
        <v>0</v>
      </c>
      <c r="J45" s="36">
        <f>+J46+J47+J48+J51</f>
        <v>0</v>
      </c>
      <c r="K45" s="36">
        <f>+K46+K47+K48+K51</f>
        <v>0</v>
      </c>
      <c r="L45" s="36">
        <f>+L46+L47+L48+L51</f>
        <v>0</v>
      </c>
      <c r="M45" s="36">
        <f>+M46+M47+M48+M51</f>
        <v>0</v>
      </c>
      <c r="N45" s="36">
        <f>+N46+N47+N48+N51</f>
        <v>0</v>
      </c>
      <c r="O45" s="36">
        <f>+O46+O47+O48+O51</f>
        <v>0</v>
      </c>
      <c r="P45" s="36">
        <f>+P46+P47+P48+P51</f>
        <v>0</v>
      </c>
      <c r="Q45" s="36">
        <f>+Q46+Q47+Q48+Q51</f>
        <v>0</v>
      </c>
      <c r="R45" s="42">
        <f>SUM(F45:Q45)</f>
        <v>0</v>
      </c>
      <c r="S45" s="42"/>
      <c r="T45" s="39"/>
    </row>
    <row r="46" spans="3:20" ht="15.75" x14ac:dyDescent="0.25">
      <c r="C46" s="40" t="s">
        <v>58</v>
      </c>
      <c r="D46" s="41">
        <v>0</v>
      </c>
      <c r="E46" s="4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2">
        <v>0</v>
      </c>
      <c r="R46" s="42">
        <f>SUM(F46:Q46)</f>
        <v>0</v>
      </c>
      <c r="S46" s="42"/>
      <c r="T46" s="39"/>
    </row>
    <row r="47" spans="3:20" ht="31.5" x14ac:dyDescent="0.25">
      <c r="C47" s="40" t="s">
        <v>59</v>
      </c>
      <c r="D47" s="41">
        <v>0</v>
      </c>
      <c r="E47" s="4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2">
        <v>0</v>
      </c>
      <c r="R47" s="42">
        <f>SUM(F47:Q47)</f>
        <v>0</v>
      </c>
      <c r="S47" s="42"/>
      <c r="T47" s="39"/>
    </row>
    <row r="48" spans="3:20" ht="31.5" x14ac:dyDescent="0.25">
      <c r="C48" s="40" t="s">
        <v>60</v>
      </c>
      <c r="D48" s="41">
        <v>0</v>
      </c>
      <c r="E48" s="41">
        <v>0</v>
      </c>
      <c r="F48" s="13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2">
        <v>0</v>
      </c>
      <c r="R48" s="42">
        <f>SUM(F48:Q48)</f>
        <v>0</v>
      </c>
      <c r="S48" s="42"/>
      <c r="T48" s="39"/>
    </row>
    <row r="49" spans="3:20" ht="31.5" hidden="1" x14ac:dyDescent="0.25">
      <c r="C49" s="40" t="s">
        <v>61</v>
      </c>
      <c r="D49" s="41">
        <v>0</v>
      </c>
      <c r="E49" s="41">
        <v>0</v>
      </c>
      <c r="F49" s="42"/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/>
      <c r="R49" s="42">
        <v>0</v>
      </c>
      <c r="S49" s="42"/>
      <c r="T49" s="39"/>
    </row>
    <row r="50" spans="3:20" ht="15.75" hidden="1" x14ac:dyDescent="0.25">
      <c r="C50" s="40" t="s">
        <v>62</v>
      </c>
      <c r="D50" s="41">
        <v>0</v>
      </c>
      <c r="E50" s="41">
        <v>0</v>
      </c>
      <c r="F50" s="42"/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/>
      <c r="R50" s="42">
        <v>0</v>
      </c>
      <c r="S50" s="42"/>
      <c r="T50" s="39"/>
    </row>
    <row r="51" spans="3:20" ht="40.5" customHeight="1" x14ac:dyDescent="0.25">
      <c r="C51" s="40" t="s">
        <v>63</v>
      </c>
      <c r="D51" s="41">
        <v>0</v>
      </c>
      <c r="E51" s="41">
        <v>0</v>
      </c>
      <c r="F51" s="13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f>SUM(F51:Q51)</f>
        <v>0</v>
      </c>
      <c r="S51" s="42"/>
      <c r="T51" s="39"/>
    </row>
    <row r="52" spans="3:20" ht="15.75" x14ac:dyDescent="0.25">
      <c r="C52" s="35" t="s">
        <v>64</v>
      </c>
      <c r="D52" s="36">
        <f>D53+D54+D55+D56+D57+D58+D59+D60+D61</f>
        <v>99861043</v>
      </c>
      <c r="E52" s="36">
        <f>E53+E54+E55+E56+E57+E58+E59+E60+E61</f>
        <v>15035365.309999999</v>
      </c>
      <c r="F52" s="36">
        <f>F53+F54+F55+F56+F57+F58+F59+F60+F61</f>
        <v>2094855.41</v>
      </c>
      <c r="G52" s="36">
        <f>G53+G54+G55+G56+G57+G58+G59+G60+G61</f>
        <v>4845201.62</v>
      </c>
      <c r="H52" s="36">
        <f>H53+H54+H55+H56+H57+H58+H59+H60+H61</f>
        <v>707614.71</v>
      </c>
      <c r="I52" s="36">
        <f>I53+I54+I55+I56+I57+I58+I59+I60+I61</f>
        <v>0</v>
      </c>
      <c r="J52" s="36">
        <f>J53+J54+J55+J56+J57+J58+J59+J60+J61</f>
        <v>0</v>
      </c>
      <c r="K52" s="36">
        <f>K53+K54+K55+K56+K57+K58+K59+K60+K61</f>
        <v>0</v>
      </c>
      <c r="L52" s="36">
        <f>L53+L54+L55+L56+L57+L58+L59+L60+L61</f>
        <v>446353.26</v>
      </c>
      <c r="M52" s="36">
        <f>M53+M54+M55+M56+M57+M58+M59+M60+M61</f>
        <v>0</v>
      </c>
      <c r="N52" s="37">
        <f>SUM(N53:N61)</f>
        <v>2123100</v>
      </c>
      <c r="O52" s="33">
        <f>SUM(O53:O61)</f>
        <v>0</v>
      </c>
      <c r="P52" s="33">
        <f>SUM(P53:P61)</f>
        <v>0</v>
      </c>
      <c r="Q52" s="33">
        <f>SUM(Q53:Q61)</f>
        <v>22300</v>
      </c>
      <c r="R52" s="37">
        <f>SUM(F52:Q52)</f>
        <v>10239425</v>
      </c>
      <c r="S52" s="37"/>
      <c r="T52" s="39"/>
    </row>
    <row r="53" spans="3:20" ht="15.75" x14ac:dyDescent="0.25">
      <c r="C53" s="40" t="s">
        <v>65</v>
      </c>
      <c r="D53" s="41">
        <v>34110850</v>
      </c>
      <c r="E53" s="41">
        <v>4385857.8</v>
      </c>
      <c r="F53" s="42">
        <v>4400</v>
      </c>
      <c r="G53" s="42">
        <v>3734520.94</v>
      </c>
      <c r="H53" s="42">
        <v>57398.35</v>
      </c>
      <c r="I53" s="42">
        <v>0</v>
      </c>
      <c r="J53" s="42">
        <v>0</v>
      </c>
      <c r="K53" s="42">
        <v>0</v>
      </c>
      <c r="L53" s="42">
        <v>303988.51</v>
      </c>
      <c r="M53" s="42">
        <v>0</v>
      </c>
      <c r="N53" s="42">
        <v>0</v>
      </c>
      <c r="O53" s="42">
        <v>0</v>
      </c>
      <c r="P53" s="42"/>
      <c r="Q53" s="42">
        <v>5550</v>
      </c>
      <c r="R53" s="42">
        <f>SUM(F53:Q53)</f>
        <v>4105857.8</v>
      </c>
      <c r="S53" s="42"/>
      <c r="T53" s="39"/>
    </row>
    <row r="54" spans="3:20" ht="31.5" x14ac:dyDescent="0.25">
      <c r="C54" s="40" t="s">
        <v>66</v>
      </c>
      <c r="D54" s="41">
        <v>2512868</v>
      </c>
      <c r="E54" s="41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f>SUM(F54:Q54)</f>
        <v>0</v>
      </c>
      <c r="S54" s="42"/>
      <c r="T54" s="39"/>
    </row>
    <row r="55" spans="3:20" ht="15.75" x14ac:dyDescent="0.25">
      <c r="C55" s="40" t="s">
        <v>67</v>
      </c>
      <c r="D55" s="41">
        <v>1611671</v>
      </c>
      <c r="E55" s="41">
        <v>579576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  <c r="O55" s="42">
        <v>0</v>
      </c>
      <c r="P55" s="42">
        <v>0</v>
      </c>
      <c r="Q55" s="42">
        <v>14750</v>
      </c>
      <c r="R55" s="42">
        <f>SUM(F55:Q55)</f>
        <v>14750</v>
      </c>
      <c r="S55" s="42"/>
      <c r="T55" s="39"/>
    </row>
    <row r="56" spans="3:20" ht="31.5" x14ac:dyDescent="0.25">
      <c r="C56" s="40" t="s">
        <v>68</v>
      </c>
      <c r="D56" s="41">
        <v>30903018</v>
      </c>
      <c r="E56" s="41">
        <v>2370858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2123100</v>
      </c>
      <c r="O56" s="42">
        <v>0</v>
      </c>
      <c r="P56" s="42">
        <v>0</v>
      </c>
      <c r="Q56" s="42">
        <v>0</v>
      </c>
      <c r="R56" s="42">
        <f>SUM(F56:Q56)</f>
        <v>2123100</v>
      </c>
      <c r="S56" s="42"/>
      <c r="T56" s="39"/>
    </row>
    <row r="57" spans="3:20" ht="17.25" customHeight="1" x14ac:dyDescent="0.25">
      <c r="C57" s="40" t="s">
        <v>69</v>
      </c>
      <c r="D57" s="41">
        <v>9729252</v>
      </c>
      <c r="E57" s="41">
        <v>7379353.5099999998</v>
      </c>
      <c r="F57" s="42">
        <v>2090455.41</v>
      </c>
      <c r="G57" s="42">
        <v>1110680.68</v>
      </c>
      <c r="H57" s="42">
        <v>588631.36</v>
      </c>
      <c r="I57" s="42">
        <v>0</v>
      </c>
      <c r="J57" s="42">
        <v>0</v>
      </c>
      <c r="K57" s="42">
        <v>0</v>
      </c>
      <c r="L57" s="42">
        <v>142364.75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f>SUM(F57:Q57)</f>
        <v>3932132.1999999997</v>
      </c>
      <c r="S57" s="42"/>
      <c r="T57" s="39"/>
    </row>
    <row r="58" spans="3:20" ht="15.75" x14ac:dyDescent="0.25">
      <c r="C58" s="40" t="s">
        <v>70</v>
      </c>
      <c r="D58" s="41">
        <v>1834904</v>
      </c>
      <c r="E58" s="41">
        <v>527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f>SUM(F58:Q58)</f>
        <v>0</v>
      </c>
      <c r="S58" s="42"/>
      <c r="T58" s="39"/>
    </row>
    <row r="59" spans="3:20" ht="19.5" customHeight="1" x14ac:dyDescent="0.25">
      <c r="C59" s="40" t="s">
        <v>71</v>
      </c>
      <c r="D59" s="41">
        <v>0</v>
      </c>
      <c r="E59" s="41">
        <v>70000</v>
      </c>
      <c r="F59" s="42">
        <v>0</v>
      </c>
      <c r="G59" s="42">
        <v>0</v>
      </c>
      <c r="H59" s="42">
        <v>61585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f>SUM(F59:Q59)</f>
        <v>61585</v>
      </c>
      <c r="S59" s="42"/>
      <c r="T59" s="39"/>
    </row>
    <row r="60" spans="3:20" ht="17.25" customHeight="1" x14ac:dyDescent="0.25">
      <c r="C60" s="40" t="s">
        <v>72</v>
      </c>
      <c r="D60" s="41">
        <v>18911398</v>
      </c>
      <c r="E60" s="41">
        <v>2111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2000</v>
      </c>
      <c r="R60" s="42">
        <f>SUM(F60:Q60)</f>
        <v>2000</v>
      </c>
      <c r="S60" s="42"/>
      <c r="T60" s="39"/>
    </row>
    <row r="61" spans="3:20" ht="44.25" customHeight="1" x14ac:dyDescent="0.25">
      <c r="C61" s="40" t="s">
        <v>73</v>
      </c>
      <c r="D61" s="41">
        <v>247082</v>
      </c>
      <c r="E61" s="41">
        <v>247082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f>SUM(F61:Q61)</f>
        <v>0</v>
      </c>
      <c r="S61" s="42"/>
      <c r="T61" s="39"/>
    </row>
    <row r="62" spans="3:20" ht="15.75" x14ac:dyDescent="0.25">
      <c r="C62" s="35" t="s">
        <v>74</v>
      </c>
      <c r="D62" s="36">
        <f>D63+D64+D65</f>
        <v>161237405</v>
      </c>
      <c r="E62" s="36">
        <f>E63+E64+E65</f>
        <v>373136329.63999999</v>
      </c>
      <c r="F62" s="36">
        <f>F63+F64+F65</f>
        <v>1225</v>
      </c>
      <c r="G62" s="36">
        <f>G63+G64+G65</f>
        <v>0</v>
      </c>
      <c r="H62" s="36">
        <f>H63+H64+H65</f>
        <v>35087769.800000004</v>
      </c>
      <c r="I62" s="36">
        <f>I63+I64+I65</f>
        <v>6262833.1899999995</v>
      </c>
      <c r="J62" s="36">
        <f>J63+J64+J65</f>
        <v>13684151.09</v>
      </c>
      <c r="K62" s="36">
        <f>K63+K64+K65</f>
        <v>7716841.7999999998</v>
      </c>
      <c r="L62" s="36">
        <f>L63+L64+L65</f>
        <v>19767387.75</v>
      </c>
      <c r="M62" s="36">
        <f>M63+M64+M65</f>
        <v>14434838.279999999</v>
      </c>
      <c r="N62" s="33">
        <f>SUM(N63)</f>
        <v>0</v>
      </c>
      <c r="O62" s="33">
        <f>SUM(O63)</f>
        <v>368215.2</v>
      </c>
      <c r="P62" s="33">
        <f>+P63+P64</f>
        <v>4055556.7800000003</v>
      </c>
      <c r="Q62" s="33">
        <f>SUM(Q64)</f>
        <v>0</v>
      </c>
      <c r="R62" s="37">
        <f>SUM(F62:Q62)</f>
        <v>101378818.89</v>
      </c>
      <c r="S62" s="37"/>
      <c r="T62" s="39"/>
    </row>
    <row r="63" spans="3:20" ht="15.75" x14ac:dyDescent="0.25">
      <c r="C63" s="40" t="s">
        <v>75</v>
      </c>
      <c r="D63" s="41">
        <v>36194463</v>
      </c>
      <c r="E63" s="41">
        <v>24617717.640000001</v>
      </c>
      <c r="F63" s="42">
        <v>0</v>
      </c>
      <c r="G63" s="42">
        <v>0</v>
      </c>
      <c r="H63" s="42">
        <v>1768723.7</v>
      </c>
      <c r="I63" s="43">
        <v>943963.76</v>
      </c>
      <c r="J63" s="42">
        <v>11812032.23</v>
      </c>
      <c r="K63" s="42">
        <v>355601.18</v>
      </c>
      <c r="L63" s="42">
        <v>1062283.03</v>
      </c>
      <c r="M63" s="44">
        <v>749808.67</v>
      </c>
      <c r="N63" s="42">
        <v>0</v>
      </c>
      <c r="O63" s="42">
        <v>368215.2</v>
      </c>
      <c r="P63" s="45">
        <v>212447.7</v>
      </c>
      <c r="Q63" s="42">
        <v>0</v>
      </c>
      <c r="R63" s="42">
        <f>SUM(F63:Q63)</f>
        <v>17273075.469999999</v>
      </c>
      <c r="S63" s="42"/>
      <c r="T63" s="39"/>
    </row>
    <row r="64" spans="3:20" ht="15.75" x14ac:dyDescent="0.25">
      <c r="C64" s="40" t="s">
        <v>76</v>
      </c>
      <c r="D64" s="41">
        <v>125042942</v>
      </c>
      <c r="E64" s="41">
        <v>348518612</v>
      </c>
      <c r="F64" s="42">
        <v>1225</v>
      </c>
      <c r="G64" s="42"/>
      <c r="H64" s="42">
        <v>33319046.100000001</v>
      </c>
      <c r="I64" s="43">
        <v>5318869.43</v>
      </c>
      <c r="J64" s="42">
        <v>1872118.86</v>
      </c>
      <c r="K64" s="42">
        <v>7361240.6200000001</v>
      </c>
      <c r="L64" s="42">
        <v>18705104.719999999</v>
      </c>
      <c r="M64" s="44">
        <v>13685029.609999999</v>
      </c>
      <c r="N64" s="42">
        <v>0</v>
      </c>
      <c r="O64" s="42">
        <v>0</v>
      </c>
      <c r="P64" s="42">
        <v>3843109.08</v>
      </c>
      <c r="Q64" s="42">
        <v>0</v>
      </c>
      <c r="R64" s="42">
        <f>SUM(F64:Q64)</f>
        <v>84105743.420000002</v>
      </c>
      <c r="S64" s="42"/>
      <c r="T64" s="39"/>
    </row>
    <row r="65" spans="3:20" ht="15.75" x14ac:dyDescent="0.25">
      <c r="C65" s="40" t="s">
        <v>77</v>
      </c>
      <c r="D65" s="41">
        <v>0</v>
      </c>
      <c r="E65" s="41">
        <v>0</v>
      </c>
      <c r="F65" s="42">
        <v>0</v>
      </c>
      <c r="G65" s="42">
        <v>0</v>
      </c>
      <c r="H65" s="42"/>
      <c r="I65" s="43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f>SUM(F65:Q65)</f>
        <v>0</v>
      </c>
      <c r="S65" s="42"/>
      <c r="T65" s="39"/>
    </row>
    <row r="66" spans="3:20" ht="31.5" x14ac:dyDescent="0.25">
      <c r="C66" s="35" t="s">
        <v>78</v>
      </c>
      <c r="D66" s="41">
        <v>0</v>
      </c>
      <c r="E66" s="41">
        <v>0</v>
      </c>
      <c r="F66" s="42">
        <v>0</v>
      </c>
      <c r="G66" s="42">
        <v>0</v>
      </c>
      <c r="H66" s="37">
        <v>0</v>
      </c>
      <c r="I66" s="43">
        <v>0</v>
      </c>
      <c r="J66" s="37">
        <v>0</v>
      </c>
      <c r="K66" s="42">
        <v>0</v>
      </c>
      <c r="L66" s="37">
        <v>0</v>
      </c>
      <c r="M66" s="42">
        <v>0</v>
      </c>
      <c r="N66" s="37">
        <v>0</v>
      </c>
      <c r="O66" s="37">
        <v>0</v>
      </c>
      <c r="P66" s="37">
        <v>0</v>
      </c>
      <c r="Q66" s="37">
        <v>0</v>
      </c>
      <c r="R66" s="42">
        <f>SUM(F66:Q66)</f>
        <v>0</v>
      </c>
      <c r="S66" s="42"/>
      <c r="T66" s="39"/>
    </row>
    <row r="67" spans="3:20" ht="15.75" x14ac:dyDescent="0.25">
      <c r="C67" s="40" t="s">
        <v>79</v>
      </c>
      <c r="D67" s="41">
        <v>0</v>
      </c>
      <c r="E67" s="41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f>SUM(F67:Q67)</f>
        <v>0</v>
      </c>
      <c r="S67" s="42"/>
      <c r="T67" s="39"/>
    </row>
    <row r="68" spans="3:20" ht="31.5" x14ac:dyDescent="0.25">
      <c r="C68" s="40" t="s">
        <v>80</v>
      </c>
      <c r="D68" s="41">
        <v>0</v>
      </c>
      <c r="E68" s="41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f>SUM(F68:Q68)</f>
        <v>0</v>
      </c>
      <c r="S68" s="42"/>
      <c r="T68" s="39"/>
    </row>
    <row r="69" spans="3:20" ht="15.75" x14ac:dyDescent="0.25">
      <c r="C69" s="35" t="s">
        <v>81</v>
      </c>
      <c r="D69" s="41">
        <v>0</v>
      </c>
      <c r="E69" s="41">
        <v>0</v>
      </c>
      <c r="F69" s="42">
        <v>0</v>
      </c>
      <c r="G69" s="42">
        <v>0</v>
      </c>
      <c r="H69" s="37">
        <v>0</v>
      </c>
      <c r="I69" s="37">
        <v>0</v>
      </c>
      <c r="J69" s="37">
        <v>0</v>
      </c>
      <c r="K69" s="42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42">
        <f>SUM(F69:Q69)</f>
        <v>0</v>
      </c>
      <c r="S69" s="42"/>
      <c r="T69" s="39"/>
    </row>
    <row r="70" spans="3:20" ht="15.75" x14ac:dyDescent="0.25">
      <c r="C70" s="40" t="s">
        <v>82</v>
      </c>
      <c r="D70" s="41">
        <v>0</v>
      </c>
      <c r="E70" s="41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f>SUM(F70:Q70)</f>
        <v>0</v>
      </c>
      <c r="S70" s="42"/>
      <c r="T70" s="39"/>
    </row>
    <row r="71" spans="3:20" ht="15.75" x14ac:dyDescent="0.25">
      <c r="C71" s="30" t="s">
        <v>83</v>
      </c>
      <c r="D71" s="41">
        <v>0</v>
      </c>
      <c r="E71" s="41">
        <v>0</v>
      </c>
      <c r="F71" s="42">
        <v>0</v>
      </c>
      <c r="G71" s="42">
        <v>0</v>
      </c>
      <c r="H71" s="37"/>
      <c r="I71" s="37">
        <v>0</v>
      </c>
      <c r="J71" s="37"/>
      <c r="K71" s="42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42"/>
      <c r="T71" s="39"/>
    </row>
    <row r="72" spans="3:20" ht="15.75" x14ac:dyDescent="0.25">
      <c r="C72" s="35" t="s">
        <v>84</v>
      </c>
      <c r="D72" s="41">
        <v>0</v>
      </c>
      <c r="E72" s="41">
        <v>0</v>
      </c>
      <c r="F72" s="42">
        <v>0</v>
      </c>
      <c r="G72" s="42">
        <v>0</v>
      </c>
      <c r="H72" s="37">
        <v>0</v>
      </c>
      <c r="I72" s="37">
        <v>0</v>
      </c>
      <c r="J72" s="42">
        <v>0</v>
      </c>
      <c r="K72" s="42">
        <v>0</v>
      </c>
      <c r="L72" s="37">
        <v>0</v>
      </c>
      <c r="M72" s="42">
        <v>0</v>
      </c>
      <c r="N72" s="37">
        <v>0</v>
      </c>
      <c r="O72" s="37">
        <v>0</v>
      </c>
      <c r="P72" s="42">
        <v>0</v>
      </c>
      <c r="Q72" s="37">
        <v>0</v>
      </c>
      <c r="R72" s="42">
        <f>SUM(F72:Q72)</f>
        <v>0</v>
      </c>
      <c r="S72" s="42"/>
      <c r="T72" s="39"/>
    </row>
    <row r="73" spans="3:20" ht="15.75" x14ac:dyDescent="0.25">
      <c r="C73" s="40" t="s">
        <v>85</v>
      </c>
      <c r="D73" s="48">
        <v>0</v>
      </c>
      <c r="E73" s="41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f>SUM(F73:Q73)</f>
        <v>0</v>
      </c>
      <c r="S73" s="42"/>
      <c r="T73" s="39"/>
    </row>
    <row r="74" spans="3:20" ht="23.25" customHeight="1" x14ac:dyDescent="0.25">
      <c r="C74" s="40" t="s">
        <v>86</v>
      </c>
      <c r="D74" s="48">
        <v>0</v>
      </c>
      <c r="E74" s="48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f>SUM(F74:Q74)</f>
        <v>0</v>
      </c>
      <c r="S74" s="42"/>
      <c r="T74" s="39"/>
    </row>
    <row r="75" spans="3:20" ht="15.75" x14ac:dyDescent="0.25">
      <c r="C75" s="35" t="s">
        <v>87</v>
      </c>
      <c r="D75" s="49">
        <f>D76+D77</f>
        <v>10545000</v>
      </c>
      <c r="E75" s="49">
        <f>E76+E77</f>
        <v>5894415.9699999997</v>
      </c>
      <c r="F75" s="49">
        <f>+F76+F77</f>
        <v>4136915.97</v>
      </c>
      <c r="G75" s="49">
        <f>G76+G77</f>
        <v>0</v>
      </c>
      <c r="H75" s="49">
        <f>H76+H77</f>
        <v>0</v>
      </c>
      <c r="I75" s="49">
        <f>I76+I77</f>
        <v>0</v>
      </c>
      <c r="J75" s="49">
        <f>J76+J77</f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f>SUM(F75:Q75)</f>
        <v>4136915.97</v>
      </c>
      <c r="S75" s="37"/>
      <c r="T75" s="39"/>
    </row>
    <row r="76" spans="3:20" ht="15.75" x14ac:dyDescent="0.25">
      <c r="C76" s="40" t="s">
        <v>88</v>
      </c>
      <c r="D76" s="48">
        <v>10545000</v>
      </c>
      <c r="E76" s="48">
        <v>5894415.9699999997</v>
      </c>
      <c r="F76" s="13">
        <f>4010615.97+90200+36100</f>
        <v>4136915.97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37">
        <v>0</v>
      </c>
      <c r="N76" s="13">
        <v>0</v>
      </c>
      <c r="O76" s="13">
        <v>0</v>
      </c>
      <c r="P76" s="13">
        <v>0</v>
      </c>
      <c r="Q76" s="13">
        <v>0</v>
      </c>
      <c r="R76" s="42">
        <f>SUM(F76:Q76)</f>
        <v>4136915.97</v>
      </c>
      <c r="S76" s="42"/>
      <c r="T76" s="39"/>
    </row>
    <row r="77" spans="3:20" ht="15.75" x14ac:dyDescent="0.25">
      <c r="C77" s="40" t="s">
        <v>89</v>
      </c>
      <c r="D77" s="50">
        <v>0</v>
      </c>
      <c r="E77" s="50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37">
        <v>0</v>
      </c>
      <c r="N77" s="13">
        <v>0</v>
      </c>
      <c r="O77" s="13">
        <v>0</v>
      </c>
      <c r="P77" s="13">
        <v>0</v>
      </c>
      <c r="Q77" s="13">
        <v>0</v>
      </c>
      <c r="R77" s="13"/>
      <c r="S77" s="42"/>
      <c r="T77" s="39"/>
    </row>
    <row r="78" spans="3:20" ht="15.75" x14ac:dyDescent="0.25">
      <c r="C78" s="35" t="s">
        <v>90</v>
      </c>
      <c r="D78" s="51">
        <f>D79</f>
        <v>0</v>
      </c>
      <c r="E78" s="51">
        <f>E79</f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37">
        <v>0</v>
      </c>
      <c r="N78" s="13">
        <v>0</v>
      </c>
      <c r="O78" s="13">
        <v>0</v>
      </c>
      <c r="P78" s="13">
        <v>0</v>
      </c>
      <c r="Q78" s="13">
        <v>0</v>
      </c>
      <c r="R78" s="13"/>
      <c r="S78" s="13"/>
      <c r="T78" s="39"/>
    </row>
    <row r="79" spans="3:20" ht="15.75" x14ac:dyDescent="0.25">
      <c r="C79" s="40" t="s">
        <v>91</v>
      </c>
      <c r="D79" s="50">
        <v>0</v>
      </c>
      <c r="E79" s="50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37">
        <v>0</v>
      </c>
      <c r="N79" s="13">
        <v>0</v>
      </c>
      <c r="O79" s="52">
        <v>0</v>
      </c>
      <c r="P79" s="52">
        <v>0</v>
      </c>
      <c r="Q79" s="52">
        <v>0</v>
      </c>
      <c r="R79" s="52">
        <v>0</v>
      </c>
      <c r="S79" s="52"/>
      <c r="T79" s="39"/>
    </row>
    <row r="80" spans="3:20" ht="16.5" thickBot="1" x14ac:dyDescent="0.3">
      <c r="C80" s="53" t="s">
        <v>92</v>
      </c>
      <c r="D80" s="54">
        <f>D10+D16+D26+D36+D52+D62+D75</f>
        <v>1759638498</v>
      </c>
      <c r="E80" s="54">
        <f>+E75+E62+E52+E36+E26+E16+E10</f>
        <v>2110638498</v>
      </c>
      <c r="F80" s="54">
        <f>F10+F16+F26+F36+F52+F62+F75</f>
        <v>123645178.65999998</v>
      </c>
      <c r="G80" s="54">
        <f>G10+G16+G26+G36+G52+G62+G75</f>
        <v>110248264.59</v>
      </c>
      <c r="H80" s="54">
        <f>H10+H16+H26+H36+H52+H62+H75</f>
        <v>144099265.37999997</v>
      </c>
      <c r="I80" s="54">
        <f>I10+I16+I26+I36+I52+I62+I75</f>
        <v>158661457.66000003</v>
      </c>
      <c r="J80" s="54">
        <f>J10+J16+J26+J36+J52+J62+J75</f>
        <v>132670193.69</v>
      </c>
      <c r="K80" s="54">
        <f>K10+K16+K26+K36+K52+K62+K75</f>
        <v>127927291.60999998</v>
      </c>
      <c r="L80" s="54">
        <f>L10+L16+L26+L36+L52+L62+L75</f>
        <v>139139627.93000001</v>
      </c>
      <c r="M80" s="54">
        <f>M10+M16+M26+M36+M52+M62+M75</f>
        <v>162943989.74000001</v>
      </c>
      <c r="N80" s="54">
        <f>+N75+N62+N52+N36+N26+N16+N10</f>
        <v>107427006.25</v>
      </c>
      <c r="O80" s="54">
        <f>+O75+O62+O52+O36+O26+O16+O10</f>
        <v>131875857.28</v>
      </c>
      <c r="P80" s="54">
        <f>+P75+P62+P52+P36+P26+P16+P10</f>
        <v>112804601.59999999</v>
      </c>
      <c r="Q80" s="54">
        <f>+Q75+Q62+Q52+Q36+Q26+Q16+Q10</f>
        <v>327707498.17000002</v>
      </c>
      <c r="R80" s="54">
        <f>+R75+R62+R52+R36+R26+R16+R10</f>
        <v>1779150232.5599999</v>
      </c>
      <c r="S80" s="55"/>
      <c r="T80" s="39"/>
    </row>
    <row r="81" spans="3:19" ht="48.75" customHeight="1" thickBot="1" x14ac:dyDescent="0.4">
      <c r="C81" s="56" t="s">
        <v>93</v>
      </c>
      <c r="E81" s="57"/>
      <c r="F81" s="58"/>
      <c r="G81" s="58"/>
      <c r="H81" s="58"/>
      <c r="I81" s="58"/>
      <c r="J81" s="58"/>
      <c r="K81" s="58"/>
      <c r="L81" s="57"/>
      <c r="M81" s="57"/>
      <c r="P81"/>
      <c r="Q81"/>
      <c r="R81" s="59"/>
      <c r="S81" s="59"/>
    </row>
    <row r="82" spans="3:19" ht="66.75" customHeight="1" thickBot="1" x14ac:dyDescent="0.4">
      <c r="C82" s="60" t="s">
        <v>94</v>
      </c>
      <c r="D82" s="61"/>
      <c r="E82" s="13"/>
      <c r="F82" s="57"/>
      <c r="G82" s="57"/>
      <c r="H82" s="57"/>
      <c r="I82" s="57"/>
      <c r="J82" s="57"/>
      <c r="K82" s="57"/>
      <c r="L82" s="57"/>
      <c r="M82" s="57"/>
      <c r="P82" s="62"/>
      <c r="Q82"/>
    </row>
    <row r="83" spans="3:19" ht="126.75" customHeight="1" thickBot="1" x14ac:dyDescent="0.4">
      <c r="C83" s="56" t="s">
        <v>95</v>
      </c>
      <c r="I83" s="13"/>
      <c r="K83" s="63"/>
      <c r="P83"/>
      <c r="Q83"/>
    </row>
    <row r="84" spans="3:19" ht="39" customHeight="1" x14ac:dyDescent="0.35">
      <c r="C84" s="22" t="s">
        <v>96</v>
      </c>
      <c r="Q84"/>
    </row>
    <row r="85" spans="3:19" x14ac:dyDescent="0.35"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/>
    </row>
  </sheetData>
  <mergeCells count="10">
    <mergeCell ref="C85:P85"/>
    <mergeCell ref="C1:R1"/>
    <mergeCell ref="C2:R2"/>
    <mergeCell ref="C3:R3"/>
    <mergeCell ref="C4:R4"/>
    <mergeCell ref="C5:R5"/>
    <mergeCell ref="C7:C8"/>
    <mergeCell ref="D7:D8"/>
    <mergeCell ref="E7:E8"/>
    <mergeCell ref="F7:R7"/>
  </mergeCells>
  <pageMargins left="0.25" right="0.25" top="0.75" bottom="0.75" header="0.3" footer="0.3"/>
  <pageSetup paperSize="5" scale="50" fitToHeight="0" orientation="landscape" r:id="rId1"/>
  <rowBreaks count="1" manualBreakCount="1">
    <brk id="4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Aprobado</vt:lpstr>
      <vt:lpstr>'Presup.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MANUEL ANTONIO GUZMAN CUEVAS</cp:lastModifiedBy>
  <dcterms:created xsi:type="dcterms:W3CDTF">2026-01-14T17:06:37Z</dcterms:created>
  <dcterms:modified xsi:type="dcterms:W3CDTF">2026-01-14T17:10:57Z</dcterms:modified>
</cp:coreProperties>
</file>