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P200516\Desktop\Reportes por areas\Contabiidad\Informes Financieros\Ingresos y Egresos\2026\"/>
    </mc:Choice>
  </mc:AlternateContent>
  <xr:revisionPtr revIDLastSave="0" documentId="8_{4B4DBD46-409E-4CC2-84ED-D44CFCEAE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6" sheetId="2" r:id="rId1"/>
    <sheet name="Presup. Aprobado-Ejec OAI (2)" sheetId="4" r:id="rId2"/>
  </sheets>
  <definedNames>
    <definedName name="_xlnm.Print_Area" localSheetId="0">'FEBRERO 2026'!$A$1:$G$593</definedName>
    <definedName name="_xlnm.Print_Area" localSheetId="1">'Presup. Aprobado-Ejec OAI (2)'!$A$1:$S$85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E10" i="4"/>
  <c r="G10" i="4"/>
  <c r="H10" i="4"/>
  <c r="I10" i="4"/>
  <c r="J10" i="4"/>
  <c r="K10" i="4"/>
  <c r="L10" i="4"/>
  <c r="M10" i="4"/>
  <c r="N10" i="4"/>
  <c r="O10" i="4"/>
  <c r="P10" i="4"/>
  <c r="Q10" i="4"/>
  <c r="F11" i="4"/>
  <c r="F10" i="4" s="1"/>
  <c r="G11" i="4"/>
  <c r="R11" i="4"/>
  <c r="R12" i="4"/>
  <c r="R13" i="4"/>
  <c r="R14" i="4"/>
  <c r="F15" i="4"/>
  <c r="R15" i="4" s="1"/>
  <c r="D16" i="4"/>
  <c r="E16" i="4"/>
  <c r="F16" i="4"/>
  <c r="G16" i="4"/>
  <c r="H16" i="4"/>
  <c r="I16" i="4"/>
  <c r="J16" i="4"/>
  <c r="R16" i="4" s="1"/>
  <c r="K16" i="4"/>
  <c r="L16" i="4"/>
  <c r="M16" i="4"/>
  <c r="N16" i="4"/>
  <c r="O16" i="4"/>
  <c r="P16" i="4"/>
  <c r="Q16" i="4"/>
  <c r="R17" i="4"/>
  <c r="R18" i="4"/>
  <c r="R19" i="4"/>
  <c r="R20" i="4"/>
  <c r="R21" i="4"/>
  <c r="R22" i="4"/>
  <c r="R23" i="4"/>
  <c r="R24" i="4"/>
  <c r="R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R27" i="4"/>
  <c r="R28" i="4"/>
  <c r="R29" i="4"/>
  <c r="R30" i="4"/>
  <c r="R31" i="4"/>
  <c r="R32" i="4"/>
  <c r="R33" i="4"/>
  <c r="R34" i="4"/>
  <c r="R35" i="4"/>
  <c r="D36" i="4"/>
  <c r="E36" i="4"/>
  <c r="F36" i="4"/>
  <c r="G36" i="4"/>
  <c r="H36" i="4"/>
  <c r="I36" i="4"/>
  <c r="R36" i="4" s="1"/>
  <c r="J36" i="4"/>
  <c r="K36" i="4"/>
  <c r="L36" i="4"/>
  <c r="M36" i="4"/>
  <c r="N36" i="4"/>
  <c r="O36" i="4"/>
  <c r="P36" i="4"/>
  <c r="Q36" i="4"/>
  <c r="R37" i="4"/>
  <c r="R38" i="4"/>
  <c r="R39" i="4"/>
  <c r="R43" i="4"/>
  <c r="R44" i="4"/>
  <c r="R45" i="4"/>
  <c r="R46" i="4"/>
  <c r="R47" i="4"/>
  <c r="R48" i="4"/>
  <c r="R51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R53" i="4"/>
  <c r="R54" i="4"/>
  <c r="R55" i="4"/>
  <c r="R56" i="4"/>
  <c r="R57" i="4"/>
  <c r="R58" i="4"/>
  <c r="R59" i="4"/>
  <c r="R60" i="4"/>
  <c r="R61" i="4"/>
  <c r="D62" i="4"/>
  <c r="E62" i="4"/>
  <c r="F62" i="4"/>
  <c r="G62" i="4"/>
  <c r="H62" i="4"/>
  <c r="I62" i="4"/>
  <c r="R62" i="4" s="1"/>
  <c r="J62" i="4"/>
  <c r="N62" i="4"/>
  <c r="O62" i="4"/>
  <c r="P62" i="4"/>
  <c r="Q62" i="4"/>
  <c r="R63" i="4"/>
  <c r="R64" i="4"/>
  <c r="R65" i="4"/>
  <c r="R66" i="4"/>
  <c r="R67" i="4"/>
  <c r="R68" i="4"/>
  <c r="R69" i="4"/>
  <c r="R70" i="4"/>
  <c r="R71" i="4"/>
  <c r="R73" i="4"/>
  <c r="R74" i="4"/>
  <c r="D75" i="4"/>
  <c r="E75" i="4"/>
  <c r="F75" i="4"/>
  <c r="R75" i="4" s="1"/>
  <c r="G75" i="4"/>
  <c r="H75" i="4"/>
  <c r="I75" i="4"/>
  <c r="J75" i="4"/>
  <c r="R76" i="4"/>
  <c r="R77" i="4"/>
  <c r="D78" i="4"/>
  <c r="E78" i="4"/>
  <c r="R78" i="4"/>
  <c r="D80" i="4"/>
  <c r="E80" i="4"/>
  <c r="G80" i="4"/>
  <c r="H80" i="4"/>
  <c r="I80" i="4"/>
  <c r="J80" i="4"/>
  <c r="K80" i="4"/>
  <c r="L80" i="4"/>
  <c r="M80" i="4"/>
  <c r="N80" i="4"/>
  <c r="O80" i="4"/>
  <c r="P80" i="4"/>
  <c r="Q80" i="4"/>
  <c r="R80" i="4" l="1"/>
  <c r="F80" i="4"/>
  <c r="R10" i="4"/>
  <c r="E567" i="2"/>
  <c r="D567" i="2"/>
  <c r="E561" i="2"/>
  <c r="D561" i="2"/>
  <c r="E551" i="2"/>
  <c r="E571" i="2" s="1"/>
  <c r="E545" i="2"/>
  <c r="D545" i="2"/>
  <c r="E522" i="2"/>
  <c r="D522" i="2"/>
  <c r="E516" i="2"/>
  <c r="D516" i="2"/>
  <c r="E506" i="2"/>
  <c r="E526" i="2" s="1"/>
  <c r="E500" i="2"/>
  <c r="D500" i="2"/>
  <c r="E481" i="2"/>
  <c r="E484" i="2" s="1"/>
  <c r="E470" i="2"/>
  <c r="E464" i="2"/>
  <c r="E413" i="2"/>
  <c r="F403" i="2"/>
  <c r="E384" i="2"/>
  <c r="E377" i="2"/>
  <c r="E321" i="2"/>
  <c r="E301" i="2"/>
  <c r="E417" i="2" s="1"/>
  <c r="F64" i="2" l="1"/>
  <c r="D48" i="2"/>
  <c r="F47" i="2"/>
  <c r="F46" i="2"/>
  <c r="F45" i="2"/>
  <c r="F44" i="2"/>
  <c r="F43" i="2"/>
  <c r="F42" i="2"/>
  <c r="F41" i="2"/>
  <c r="F40" i="2"/>
  <c r="F39" i="2"/>
  <c r="F38" i="2"/>
  <c r="F32" i="2"/>
  <c r="F31" i="2"/>
  <c r="F30" i="2"/>
  <c r="F29" i="2"/>
  <c r="F28" i="2"/>
  <c r="F27" i="2"/>
  <c r="F26" i="2"/>
  <c r="F25" i="2"/>
  <c r="F24" i="2"/>
  <c r="F23" i="2"/>
  <c r="F22" i="2"/>
  <c r="F21" i="2"/>
  <c r="F16" i="2"/>
  <c r="F48" i="2" l="1"/>
  <c r="D16" i="2"/>
  <c r="D33" i="2"/>
  <c r="F33" i="2"/>
  <c r="F65" i="2" l="1"/>
  <c r="D65" i="2"/>
  <c r="E73" i="2" l="1"/>
  <c r="D73" i="2"/>
  <c r="F60" i="2" l="1"/>
  <c r="D60" i="2"/>
  <c r="D55" i="2" l="1"/>
  <c r="C78" i="2" s="1"/>
  <c r="F55" i="2" l="1"/>
  <c r="D78" i="2" s="1"/>
</calcChain>
</file>

<file path=xl/sharedStrings.xml><?xml version="1.0" encoding="utf-8"?>
<sst xmlns="http://schemas.openxmlformats.org/spreadsheetml/2006/main" count="811" uniqueCount="458">
  <si>
    <t>PUERTO</t>
  </si>
  <si>
    <t>REFERENCIA</t>
  </si>
  <si>
    <t>FECHA</t>
  </si>
  <si>
    <t>VALOR US$</t>
  </si>
  <si>
    <t>TOTAL RD$</t>
  </si>
  <si>
    <t>TOTAL GENERAL</t>
  </si>
  <si>
    <t>DEP. EN RD$</t>
  </si>
  <si>
    <t>DEPOSITOS EN TRANSITOS</t>
  </si>
  <si>
    <t>CONCEPTO</t>
  </si>
  <si>
    <t>VALOR RD$</t>
  </si>
  <si>
    <t>SUB-TOTAL</t>
  </si>
  <si>
    <t>DEPOSITOS BANCARIOS</t>
  </si>
  <si>
    <t xml:space="preserve">      </t>
  </si>
  <si>
    <t>VALOR</t>
  </si>
  <si>
    <t>TOTAL</t>
  </si>
  <si>
    <t>CUENTA OPERACIONES</t>
  </si>
  <si>
    <t>PUERTO LA ROMANA</t>
  </si>
  <si>
    <t>PUERTO LUPERON</t>
  </si>
  <si>
    <t xml:space="preserve">TASA </t>
  </si>
  <si>
    <t>FECHA INGRESO</t>
  </si>
  <si>
    <t>DESCRIPCION</t>
  </si>
  <si>
    <t xml:space="preserve">FECHA </t>
  </si>
  <si>
    <t xml:space="preserve">VALOR </t>
  </si>
  <si>
    <t>SUBSIDIO MATERNIDAD</t>
  </si>
  <si>
    <t xml:space="preserve">SANTA BARBARA </t>
  </si>
  <si>
    <t>CONCILIACION DE CUENTA NOMINA</t>
  </si>
  <si>
    <t>Cta # 010-500126-0</t>
  </si>
  <si>
    <t xml:space="preserve"> TOTAL </t>
  </si>
  <si>
    <t>LA CANA</t>
  </si>
  <si>
    <r>
      <t xml:space="preserve">Cta </t>
    </r>
    <r>
      <rPr>
        <b/>
        <sz val="12"/>
        <color indexed="8"/>
        <rFont val="Arial"/>
        <family val="2"/>
      </rPr>
      <t># 010-500107-4</t>
    </r>
  </si>
  <si>
    <t xml:space="preserve">  PAGOS ACH</t>
  </si>
  <si>
    <t>PUERTO PLATA</t>
  </si>
  <si>
    <t xml:space="preserve">TOTAL GENERAL </t>
  </si>
  <si>
    <t>CUENTA DÓLAR</t>
  </si>
  <si>
    <t>SUBSIDIO DE MATERNIDAD</t>
  </si>
  <si>
    <t>SUBTOTAL</t>
  </si>
  <si>
    <t>AGOSTO DEL 2024</t>
  </si>
  <si>
    <t>OFICINA CENTRAL</t>
  </si>
  <si>
    <t>BOCA CHICA</t>
  </si>
  <si>
    <t>AZUA</t>
  </si>
  <si>
    <t>BARAHONA</t>
  </si>
  <si>
    <t>MANZANILLO</t>
  </si>
  <si>
    <t>LA ROMANA</t>
  </si>
  <si>
    <t xml:space="preserve"> CREDITO CUENTA CORRIENTE</t>
  </si>
  <si>
    <t>CONCEPTOS</t>
  </si>
  <si>
    <t>VALOR RD $</t>
  </si>
  <si>
    <t>RELACION DE TRANSFERENCIAS ACH. RECIBIDAS DE TERCEROS</t>
  </si>
  <si>
    <t>ACH</t>
  </si>
  <si>
    <t>SANTA BARBARA</t>
  </si>
  <si>
    <t xml:space="preserve">CUENTA </t>
  </si>
  <si>
    <t xml:space="preserve">DESCRIPCION </t>
  </si>
  <si>
    <t>CREDITO</t>
  </si>
  <si>
    <t>DEBITO</t>
  </si>
  <si>
    <t>DEP. EN USD</t>
  </si>
  <si>
    <t>CHEQUES REINTEGRADOS</t>
  </si>
  <si>
    <t>BENEFICIARIOS</t>
  </si>
  <si>
    <t>NO.CHEQUES</t>
  </si>
  <si>
    <t>PUERTOS</t>
  </si>
  <si>
    <t>REGITRO CONTABLE</t>
  </si>
  <si>
    <t>PAGO ACH</t>
  </si>
  <si>
    <t>DEPOSITO EN TRANSITO</t>
  </si>
  <si>
    <t>1.1.01.02.01.02.01</t>
  </si>
  <si>
    <t>SAN PEDRO</t>
  </si>
  <si>
    <t>HAINA ORIENTAL</t>
  </si>
  <si>
    <t>TRANSFERENCIA AUTOMATICA RECIBIDA</t>
  </si>
  <si>
    <t>20010199-3</t>
  </si>
  <si>
    <t xml:space="preserve">LUPERON </t>
  </si>
  <si>
    <t>50020050-10</t>
  </si>
  <si>
    <t>030533-1</t>
  </si>
  <si>
    <t>PAGO INCENTIVO</t>
  </si>
  <si>
    <t>20040611-3</t>
  </si>
  <si>
    <t>H. OCCIDENTAL</t>
  </si>
  <si>
    <t>20040614-3</t>
  </si>
  <si>
    <t>801740-13</t>
  </si>
  <si>
    <t>20040355-3</t>
  </si>
  <si>
    <t>20040249-3</t>
  </si>
  <si>
    <t>20030216-3</t>
  </si>
  <si>
    <t>20040137-3</t>
  </si>
  <si>
    <t>20010168-3</t>
  </si>
  <si>
    <t>20010171-3</t>
  </si>
  <si>
    <t>5022160-13</t>
  </si>
  <si>
    <t>00053155-13</t>
  </si>
  <si>
    <t>20010209-3</t>
  </si>
  <si>
    <t>20010212-3</t>
  </si>
  <si>
    <t>20010187-3</t>
  </si>
  <si>
    <t>40020042-13</t>
  </si>
  <si>
    <t>40020045-13</t>
  </si>
  <si>
    <t>40020048-13</t>
  </si>
  <si>
    <t>20010211-3</t>
  </si>
  <si>
    <t>20040230-3</t>
  </si>
  <si>
    <t>20040233-3</t>
  </si>
  <si>
    <t>20010139-3</t>
  </si>
  <si>
    <t>20010127-3</t>
  </si>
  <si>
    <t>30050131-3</t>
  </si>
  <si>
    <t>20010056-3</t>
  </si>
  <si>
    <t>20010438-3</t>
  </si>
  <si>
    <t>20010442-3</t>
  </si>
  <si>
    <t>20020223-3</t>
  </si>
  <si>
    <t>40040085-13</t>
  </si>
  <si>
    <t>20010245-3</t>
  </si>
  <si>
    <t>FEBRERO 2026</t>
  </si>
  <si>
    <t>ENFERMEDAD</t>
  </si>
  <si>
    <t>MATERNIDAD</t>
  </si>
  <si>
    <t>300060204-12</t>
  </si>
  <si>
    <t>300060207-12</t>
  </si>
  <si>
    <t>70030121-17</t>
  </si>
  <si>
    <t>70030222-17</t>
  </si>
  <si>
    <t>70030512-17</t>
  </si>
  <si>
    <t>70030093-17</t>
  </si>
  <si>
    <t>70010042-17</t>
  </si>
  <si>
    <t>70030526-17</t>
  </si>
  <si>
    <t>70030145-17</t>
  </si>
  <si>
    <t>70030157-17</t>
  </si>
  <si>
    <t>70010420-17</t>
  </si>
  <si>
    <t>70010032-17</t>
  </si>
  <si>
    <t>70030217-17</t>
  </si>
  <si>
    <t>70010046-17</t>
  </si>
  <si>
    <t>510090697-20</t>
  </si>
  <si>
    <t>510090700-20</t>
  </si>
  <si>
    <t>510060206-20</t>
  </si>
  <si>
    <t>510070200-20</t>
  </si>
  <si>
    <t>510060273-20</t>
  </si>
  <si>
    <t>510060276-20</t>
  </si>
  <si>
    <t>510090258-20</t>
  </si>
  <si>
    <t>510090261-20</t>
  </si>
  <si>
    <t>510010206-20</t>
  </si>
  <si>
    <t>510010575-20</t>
  </si>
  <si>
    <t>5347192-8</t>
  </si>
  <si>
    <t>96817533-1</t>
  </si>
  <si>
    <t>97276856-1</t>
  </si>
  <si>
    <t>5.5.02.01.01.01</t>
  </si>
  <si>
    <t>PRIMA NEGATIVA</t>
  </si>
  <si>
    <t>696788956-6</t>
  </si>
  <si>
    <t xml:space="preserve">PUERTO PLATA </t>
  </si>
  <si>
    <t>696538869-6</t>
  </si>
  <si>
    <t>ROSAURY ALCANTARA ROSARIO</t>
  </si>
  <si>
    <t>FRANCISCO DEL ROSARIO GIL</t>
  </si>
  <si>
    <t>ANA MARIA DE LOS SANTOS PAULINO</t>
  </si>
  <si>
    <t>YEISON ALBERTO MATOS DURAN</t>
  </si>
  <si>
    <t>DYANLLELY PATRICIA BALDERA</t>
  </si>
  <si>
    <t>RUBEN DARIO D ELOS SANTOS AMADOR</t>
  </si>
  <si>
    <t>JULIO CESAR ESPINAL</t>
  </si>
  <si>
    <t>ELEDIN ESPANDER BURGOS</t>
  </si>
  <si>
    <t>MINISTERIO DE TRABAJO</t>
  </si>
  <si>
    <t>APORTES A OTRAS INSTITUCIONES PUBLICAS</t>
  </si>
  <si>
    <t>FRANCISCO ALEXANDER BRITO GRACIA</t>
  </si>
  <si>
    <t>PAGO PRESTACIONES LABORALES</t>
  </si>
  <si>
    <t>ANGELA GODET ROMERO</t>
  </si>
  <si>
    <t>COMISION DE CARNAVAL DE NIGUA</t>
  </si>
  <si>
    <t>DONACIONES</t>
  </si>
  <si>
    <t>ACADEMIA DE VOLIBOL PROF. JAVIER</t>
  </si>
  <si>
    <t>CLUB DEPORTIVO HECTOR ASENCIO</t>
  </si>
  <si>
    <t>70030124-17</t>
  </si>
  <si>
    <t>50030268-10</t>
  </si>
  <si>
    <t>50030271-10</t>
  </si>
  <si>
    <t>0082010504-1</t>
  </si>
  <si>
    <t>010507-1</t>
  </si>
  <si>
    <t>9830696-21</t>
  </si>
  <si>
    <t xml:space="preserve">CALDERA BANI </t>
  </si>
  <si>
    <t>9857012-21</t>
  </si>
  <si>
    <t>3100060661-5</t>
  </si>
  <si>
    <t>040875-1</t>
  </si>
  <si>
    <t>040878-1</t>
  </si>
  <si>
    <t>080881-1</t>
  </si>
  <si>
    <t>510070743-20</t>
  </si>
  <si>
    <t>0082040913-1</t>
  </si>
  <si>
    <t>30040959-26</t>
  </si>
  <si>
    <t>30040962-8</t>
  </si>
  <si>
    <t xml:space="preserve">SAN PEDRO </t>
  </si>
  <si>
    <t>30040965-8</t>
  </si>
  <si>
    <t>040087-1</t>
  </si>
  <si>
    <t>23158747-6</t>
  </si>
  <si>
    <t>700786374-6</t>
  </si>
  <si>
    <t>10050045-10</t>
  </si>
  <si>
    <t>400060259-9</t>
  </si>
  <si>
    <t>400060262-9</t>
  </si>
  <si>
    <t>400060265-9</t>
  </si>
  <si>
    <t>2043585-8</t>
  </si>
  <si>
    <t>030537-1</t>
  </si>
  <si>
    <t>400110535-9</t>
  </si>
  <si>
    <t>80050405-21</t>
  </si>
  <si>
    <t>23158748-6</t>
  </si>
  <si>
    <t>700787703-6</t>
  </si>
  <si>
    <t>863485-10</t>
  </si>
  <si>
    <t>00050355-8</t>
  </si>
  <si>
    <t>040417-1</t>
  </si>
  <si>
    <t>040421-1</t>
  </si>
  <si>
    <t>50020044-10</t>
  </si>
  <si>
    <t>50020047-10</t>
  </si>
  <si>
    <t>700818070-6</t>
  </si>
  <si>
    <t>010336-1</t>
  </si>
  <si>
    <t>010339-1</t>
  </si>
  <si>
    <t>877969-8</t>
  </si>
  <si>
    <t>400130254-21</t>
  </si>
  <si>
    <t>30060108-8</t>
  </si>
  <si>
    <t>30060117-26</t>
  </si>
  <si>
    <t>30060120-8</t>
  </si>
  <si>
    <t>7457919-10</t>
  </si>
  <si>
    <t>700784258-6</t>
  </si>
  <si>
    <t>030130-1</t>
  </si>
  <si>
    <t>030133-1</t>
  </si>
  <si>
    <t>700817415-6</t>
  </si>
  <si>
    <t>70050136-21</t>
  </si>
  <si>
    <t>70030515-17</t>
  </si>
  <si>
    <t>82010050-1</t>
  </si>
  <si>
    <t>700818834-6</t>
  </si>
  <si>
    <t>510090703-20</t>
  </si>
  <si>
    <t>030331-1</t>
  </si>
  <si>
    <t>030334-1</t>
  </si>
  <si>
    <t>030337-1</t>
  </si>
  <si>
    <t>10130072-1</t>
  </si>
  <si>
    <t>30070690-26</t>
  </si>
  <si>
    <t>30070693-8</t>
  </si>
  <si>
    <t>30070696-8</t>
  </si>
  <si>
    <t>030013-1</t>
  </si>
  <si>
    <t>700819850-6</t>
  </si>
  <si>
    <t>310120139-5</t>
  </si>
  <si>
    <t>310120142-5</t>
  </si>
  <si>
    <t>310120145-5</t>
  </si>
  <si>
    <t>310120148-5</t>
  </si>
  <si>
    <t>310120151-5</t>
  </si>
  <si>
    <t>310120154-5</t>
  </si>
  <si>
    <t>80050258-21</t>
  </si>
  <si>
    <t>030082-1</t>
  </si>
  <si>
    <t>030085-1</t>
  </si>
  <si>
    <t>7831442-6</t>
  </si>
  <si>
    <t>8181207-6</t>
  </si>
  <si>
    <t>8411050-6</t>
  </si>
  <si>
    <t>706848284-6</t>
  </si>
  <si>
    <t>700819957-6</t>
  </si>
  <si>
    <t>70030096-17</t>
  </si>
  <si>
    <t>30020049-8</t>
  </si>
  <si>
    <t>30020052-26</t>
  </si>
  <si>
    <t>3364659-6</t>
  </si>
  <si>
    <t>10030031-6</t>
  </si>
  <si>
    <t>030163-1</t>
  </si>
  <si>
    <t>030167-1</t>
  </si>
  <si>
    <t>030170-1</t>
  </si>
  <si>
    <t>702970871-6</t>
  </si>
  <si>
    <t>701300074-6</t>
  </si>
  <si>
    <t>70010037-17</t>
  </si>
  <si>
    <t>310070108-5</t>
  </si>
  <si>
    <t>310120102-5</t>
  </si>
  <si>
    <t>040306-1</t>
  </si>
  <si>
    <t>040309-1</t>
  </si>
  <si>
    <t>20110296-5</t>
  </si>
  <si>
    <t>20110299-5</t>
  </si>
  <si>
    <t>3069772-6</t>
  </si>
  <si>
    <t>50020391-10</t>
  </si>
  <si>
    <t>50020394-10</t>
  </si>
  <si>
    <t>50020398-10</t>
  </si>
  <si>
    <t>5262986-13</t>
  </si>
  <si>
    <t>701300592-6</t>
  </si>
  <si>
    <t>310050089-5</t>
  </si>
  <si>
    <t>010265-1</t>
  </si>
  <si>
    <t>010268-1</t>
  </si>
  <si>
    <t>300060263-12</t>
  </si>
  <si>
    <t>300060266-12</t>
  </si>
  <si>
    <t>300060270-12</t>
  </si>
  <si>
    <t>10500065-6</t>
  </si>
  <si>
    <t>30050373-26</t>
  </si>
  <si>
    <t>30050376-8</t>
  </si>
  <si>
    <t>701300701-6</t>
  </si>
  <si>
    <t>701300745-6</t>
  </si>
  <si>
    <t>0082010387-1</t>
  </si>
  <si>
    <t>70030530-17</t>
  </si>
  <si>
    <t>9499684-21</t>
  </si>
  <si>
    <t>514302-21</t>
  </si>
  <si>
    <t>400030470-9</t>
  </si>
  <si>
    <t>20010597-1</t>
  </si>
  <si>
    <t>20010600-1</t>
  </si>
  <si>
    <t>20010603-1</t>
  </si>
  <si>
    <t>310010434-5</t>
  </si>
  <si>
    <t>310010437-5</t>
  </si>
  <si>
    <t>40452605-6</t>
  </si>
  <si>
    <t>50040735-10</t>
  </si>
  <si>
    <t>50040738-10</t>
  </si>
  <si>
    <t>30050902-26</t>
  </si>
  <si>
    <t>30050905-8</t>
  </si>
  <si>
    <t>23158749-6</t>
  </si>
  <si>
    <t>701301604-6</t>
  </si>
  <si>
    <t>510060212-20</t>
  </si>
  <si>
    <t>7298485-6</t>
  </si>
  <si>
    <t>20040241-1</t>
  </si>
  <si>
    <t>703731032-6</t>
  </si>
  <si>
    <t>20040244-1</t>
  </si>
  <si>
    <t>100060278-1</t>
  </si>
  <si>
    <t>30060465-8</t>
  </si>
  <si>
    <t>50780374-6</t>
  </si>
  <si>
    <t>0082020035-1</t>
  </si>
  <si>
    <t>70030148-17</t>
  </si>
  <si>
    <t>696794100-6</t>
  </si>
  <si>
    <t>400060269-9</t>
  </si>
  <si>
    <t>20010268-1</t>
  </si>
  <si>
    <t>20010271-1</t>
  </si>
  <si>
    <t>30050536-26</t>
  </si>
  <si>
    <t>30050539-8</t>
  </si>
  <si>
    <t>810110112-1</t>
  </si>
  <si>
    <t>70030160-17</t>
  </si>
  <si>
    <t>696794292-6</t>
  </si>
  <si>
    <t>879354-8</t>
  </si>
  <si>
    <t>310050328-5</t>
  </si>
  <si>
    <t>310050331-5</t>
  </si>
  <si>
    <t>310050334-5</t>
  </si>
  <si>
    <t>310050337-5</t>
  </si>
  <si>
    <t>20040105-1</t>
  </si>
  <si>
    <t>20040108-1</t>
  </si>
  <si>
    <t>30060368-26</t>
  </si>
  <si>
    <t>30060371-8</t>
  </si>
  <si>
    <t>23158750-6</t>
  </si>
  <si>
    <t>696794373-6</t>
  </si>
  <si>
    <t>70010214-17</t>
  </si>
  <si>
    <t>20010262-1</t>
  </si>
  <si>
    <t>20010266-1</t>
  </si>
  <si>
    <t>831627-5</t>
  </si>
  <si>
    <t>50010066-10</t>
  </si>
  <si>
    <t>50010069-10</t>
  </si>
  <si>
    <t>696792997-6</t>
  </si>
  <si>
    <t>70010338-21</t>
  </si>
  <si>
    <t>1751793-10</t>
  </si>
  <si>
    <t>70010417-17</t>
  </si>
  <si>
    <t>10050010-5</t>
  </si>
  <si>
    <t>696537008-6</t>
  </si>
  <si>
    <t>23158751-6</t>
  </si>
  <si>
    <t>800060576-16</t>
  </si>
  <si>
    <t>PLAZA MARINA BARTOLOME COLON</t>
  </si>
  <si>
    <t>400080451-9</t>
  </si>
  <si>
    <t>010552-1</t>
  </si>
  <si>
    <t>010555-1</t>
  </si>
  <si>
    <t>010558-1</t>
  </si>
  <si>
    <t>2549748-10</t>
  </si>
  <si>
    <t>70010029-17</t>
  </si>
  <si>
    <t>10050147-5</t>
  </si>
  <si>
    <t>10050150-5</t>
  </si>
  <si>
    <t>10050153-5</t>
  </si>
  <si>
    <t>310050156-5</t>
  </si>
  <si>
    <t>0082020243-1</t>
  </si>
  <si>
    <t>30070078-8</t>
  </si>
  <si>
    <t>696537167-6</t>
  </si>
  <si>
    <t>20020479-1</t>
  </si>
  <si>
    <t>20020483-1</t>
  </si>
  <si>
    <t>30020472-26</t>
  </si>
  <si>
    <t>10060131-5</t>
  </si>
  <si>
    <t>70030220-17</t>
  </si>
  <si>
    <t>23158752-6</t>
  </si>
  <si>
    <t>696793423-6</t>
  </si>
  <si>
    <t>010442-1</t>
  </si>
  <si>
    <t>010445-1</t>
  </si>
  <si>
    <t>300060216-12</t>
  </si>
  <si>
    <t>80030298-21</t>
  </si>
  <si>
    <t>80030301-21</t>
  </si>
  <si>
    <t>80030306-21</t>
  </si>
  <si>
    <t>400060409-9</t>
  </si>
  <si>
    <t>400060412-9</t>
  </si>
  <si>
    <t>23158753-6</t>
  </si>
  <si>
    <t>696537612-6</t>
  </si>
  <si>
    <t>10120110-5</t>
  </si>
  <si>
    <t>10120113-5</t>
  </si>
  <si>
    <t>20020431-1</t>
  </si>
  <si>
    <t>20020434-1</t>
  </si>
  <si>
    <t>16/02/20226</t>
  </si>
  <si>
    <t>Fuente: Sistema de Gestión Financiera (SIGEF)</t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</si>
  <si>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</si>
  <si>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</si>
  <si>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</si>
  <si>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</si>
  <si>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</si>
  <si>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</si>
  <si>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</si>
  <si>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</si>
  <si>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</si>
  <si>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</si>
  <si>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</si>
  <si>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</si>
  <si>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</si>
  <si>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</si>
  <si>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</si>
  <si>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</si>
  <si>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</si>
  <si>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</si>
  <si>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</si>
  <si>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</si>
  <si>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</si>
  <si>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</si>
  <si>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</si>
  <si>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</si>
  <si>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</si>
  <si>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</si>
  <si>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</si>
  <si>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</si>
  <si>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</si>
  <si>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</si>
  <si>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</si>
  <si>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</si>
  <si>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</si>
  <si>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</si>
  <si>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</si>
  <si>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</si>
  <si>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</si>
  <si>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</si>
  <si>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</si>
  <si>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</si>
  <si>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</si>
  <si>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</si>
  <si>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</si>
  <si>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</si>
  <si>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</si>
  <si>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</si>
  <si>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</si>
  <si>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</si>
  <si>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</si>
  <si>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</si>
  <si>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</si>
  <si>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</si>
  <si>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</si>
  <si>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</si>
  <si>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</si>
  <si>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</si>
  <si>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</si>
  <si>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</si>
  <si>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</si>
  <si>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</si>
  <si>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</si>
  <si>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</si>
  <si>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</si>
  <si>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</si>
  <si>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</si>
  <si>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</si>
  <si>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</si>
  <si>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</si>
  <si>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</si>
  <si>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</si>
  <si>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</si>
  <si>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</si>
  <si>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</si>
  <si>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</si>
  <si>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</si>
  <si>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</si>
  <si>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</si>
  <si>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</si>
  <si>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</si>
  <si>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</si>
  <si>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</si>
  <si>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</si>
  <si>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</si>
  <si>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</si>
  <si>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</si>
  <si>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</si>
  <si>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</si>
  <si>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</si>
  <si>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</si>
  <si>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</si>
  <si>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</si>
  <si>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</si>
  <si>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</si>
  <si>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Gastos y Aplicaciones Financieras </t>
  </si>
  <si>
    <t xml:space="preserve">AUTORIDAD PORTUARIA DOMINICANA </t>
  </si>
  <si>
    <t>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</si>
</sst>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dd\/mm\/yyyy"/>
    <numFmt numFmtId="166" formatCode="dd/mm/yyyy;@"/>
    <numFmt numFmtId="167" formatCode="_(&quot;RD$&quot;* #,##0.00_);_(&quot;RD$&quot;* \(#,##0.00\);_(&quot;RD$&quot;* &quot;-&quot;??_);_(@_)"/>
    <numFmt numFmtId="168" formatCode="0_);\(0\)"/>
    <numFmt numFmtId="169" formatCode="_(* #,##0_);_(* \(#,##0\);_(* &quot;-&quot;??_);_(@_)"/>
    <numFmt numFmtId="170" formatCode="_(* #,##0.0_);_(* \(#,##0.0\);_(* &quot;-&quot;??_);_(@_)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3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0"/>
      <color rgb="FF000000"/>
      <name val="Arial"/>
      <family val="2"/>
    </font>
    <font>
      <i/>
      <sz val="14"/>
      <color rgb="FFFFFFFF"/>
      <name val="Arial"/>
      <family val="2"/>
    </font>
    <font>
      <b/>
      <i/>
      <sz val="10"/>
      <color rgb="FF000080"/>
      <name val="Arial"/>
      <family val="2"/>
    </font>
    <font>
      <sz val="1"/>
      <color rgb="FF000000"/>
      <name val="Arial"/>
      <family val="2"/>
    </font>
    <font>
      <b/>
      <i/>
      <sz val="11"/>
      <color rgb="FF0000FF"/>
      <name val="Arial"/>
      <family val="2"/>
    </font>
    <font>
      <b/>
      <i/>
      <sz val="9"/>
      <color rgb="FF0000FF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63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rgb="FF363636"/>
      <name val="Segoe UI"/>
      <family val="2"/>
    </font>
    <font>
      <b/>
      <sz val="10"/>
      <name val="Calibri"/>
      <family val="2"/>
      <scheme val="minor"/>
    </font>
    <font>
      <sz val="11"/>
      <color rgb="FF363636"/>
      <name val="Arial"/>
      <family val="2"/>
    </font>
    <font>
      <sz val="11"/>
      <color theme="1" tint="4.9989318521683403E-2"/>
      <name val="Arial"/>
      <family val="2"/>
    </font>
    <font>
      <sz val="11"/>
      <color indexed="8"/>
      <name val="Arial"/>
      <family val="2"/>
    </font>
    <font>
      <b/>
      <sz val="12"/>
      <color rgb="FF000000"/>
      <name val="Tahoma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31" fillId="5" borderId="0">
      <alignment horizontal="left" vertical="top"/>
    </xf>
    <xf numFmtId="0" fontId="31" fillId="5" borderId="0">
      <alignment horizontal="left" vertical="top"/>
    </xf>
    <xf numFmtId="0" fontId="35" fillId="5" borderId="0">
      <alignment horizontal="left" vertical="top"/>
    </xf>
    <xf numFmtId="0" fontId="37" fillId="5" borderId="0">
      <alignment horizontal="left" vertical="top"/>
    </xf>
    <xf numFmtId="0" fontId="37" fillId="5" borderId="0">
      <alignment horizontal="right" vertical="top"/>
    </xf>
    <xf numFmtId="0" fontId="39" fillId="5" borderId="0">
      <alignment horizontal="left" vertical="top"/>
    </xf>
    <xf numFmtId="0" fontId="40" fillId="5" borderId="0">
      <alignment horizontal="right" vertical="top"/>
    </xf>
    <xf numFmtId="0" fontId="34" fillId="5" borderId="0">
      <alignment horizontal="left" vertical="top"/>
    </xf>
    <xf numFmtId="0" fontId="34" fillId="5" borderId="0">
      <alignment horizontal="left" vertical="top"/>
    </xf>
    <xf numFmtId="0" fontId="41" fillId="5" borderId="0">
      <alignment horizontal="center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2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3" fillId="5" borderId="0">
      <alignment horizontal="left" vertical="top"/>
    </xf>
    <xf numFmtId="0" fontId="31" fillId="5" borderId="0">
      <alignment horizontal="left" vertical="top"/>
    </xf>
    <xf numFmtId="0" fontId="33" fillId="5" borderId="0">
      <alignment horizontal="left" vertical="top"/>
    </xf>
    <xf numFmtId="0" fontId="34" fillId="6" borderId="0">
      <alignment horizontal="left" vertical="top"/>
    </xf>
    <xf numFmtId="0" fontId="35" fillId="5" borderId="0">
      <alignment horizontal="center" vertical="top"/>
    </xf>
    <xf numFmtId="0" fontId="36" fillId="5" borderId="0">
      <alignment horizontal="center" vertical="top"/>
    </xf>
    <xf numFmtId="0" fontId="37" fillId="5" borderId="0">
      <alignment horizontal="right" vertical="top"/>
    </xf>
    <xf numFmtId="0" fontId="38" fillId="5" borderId="0">
      <alignment horizontal="left" vertical="top"/>
    </xf>
    <xf numFmtId="0" fontId="1" fillId="0" borderId="0"/>
  </cellStyleXfs>
  <cellXfs count="353">
    <xf numFmtId="0" fontId="0" fillId="0" borderId="0" xfId="0"/>
    <xf numFmtId="0" fontId="2" fillId="0" borderId="0" xfId="0" applyFont="1"/>
    <xf numFmtId="0" fontId="6" fillId="0" borderId="0" xfId="0" applyFont="1"/>
    <xf numFmtId="0" fontId="6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14" fontId="14" fillId="2" borderId="0" xfId="0" applyNumberFormat="1" applyFont="1" applyFill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43" fontId="14" fillId="2" borderId="0" xfId="1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39" fontId="19" fillId="2" borderId="3" xfId="0" applyNumberFormat="1" applyFont="1" applyFill="1" applyBorder="1"/>
    <xf numFmtId="43" fontId="19" fillId="2" borderId="3" xfId="1" applyFont="1" applyFill="1" applyBorder="1"/>
    <xf numFmtId="39" fontId="14" fillId="2" borderId="0" xfId="0" applyNumberFormat="1" applyFont="1" applyFill="1"/>
    <xf numFmtId="43" fontId="18" fillId="2" borderId="0" xfId="1" applyFont="1" applyFill="1" applyBorder="1"/>
    <xf numFmtId="43" fontId="9" fillId="2" borderId="0" xfId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3" fontId="6" fillId="0" borderId="0" xfId="1" applyFont="1" applyFill="1" applyBorder="1"/>
    <xf numFmtId="0" fontId="11" fillId="2" borderId="0" xfId="0" applyFont="1" applyFill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 wrapText="1"/>
    </xf>
    <xf numFmtId="14" fontId="12" fillId="2" borderId="0" xfId="0" applyNumberFormat="1" applyFont="1" applyFill="1" applyAlignment="1">
      <alignment horizontal="center" wrapText="1"/>
    </xf>
    <xf numFmtId="12" fontId="12" fillId="2" borderId="0" xfId="1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2" fontId="8" fillId="2" borderId="0" xfId="1" applyNumberFormat="1" applyFont="1" applyFill="1" applyBorder="1" applyAlignment="1">
      <alignment horizontal="center" wrapText="1"/>
    </xf>
    <xf numFmtId="43" fontId="8" fillId="2" borderId="0" xfId="1" applyFont="1" applyFill="1" applyBorder="1" applyAlignment="1">
      <alignment horizontal="center" wrapText="1"/>
    </xf>
    <xf numFmtId="43" fontId="6" fillId="2" borderId="0" xfId="1" applyFont="1" applyFill="1" applyBorder="1" applyAlignment="1">
      <alignment horizontal="center" wrapText="1"/>
    </xf>
    <xf numFmtId="43" fontId="19" fillId="2" borderId="11" xfId="1" applyFont="1" applyFill="1" applyBorder="1" applyAlignment="1">
      <alignment horizontal="center" vertical="center" wrapText="1"/>
    </xf>
    <xf numFmtId="39" fontId="19" fillId="2" borderId="0" xfId="0" applyNumberFormat="1" applyFont="1" applyFill="1"/>
    <xf numFmtId="43" fontId="19" fillId="2" borderId="0" xfId="1" applyFont="1" applyFill="1" applyBorder="1"/>
    <xf numFmtId="43" fontId="0" fillId="0" borderId="0" xfId="0" applyNumberFormat="1"/>
    <xf numFmtId="14" fontId="17" fillId="2" borderId="0" xfId="0" applyNumberFormat="1" applyFont="1" applyFill="1" applyAlignment="1">
      <alignment horizontal="right"/>
    </xf>
    <xf numFmtId="43" fontId="19" fillId="2" borderId="0" xfId="1" applyFont="1" applyFill="1" applyBorder="1" applyAlignment="1">
      <alignment horizontal="center" vertical="center" wrapText="1"/>
    </xf>
    <xf numFmtId="43" fontId="7" fillId="0" borderId="0" xfId="0" applyNumberFormat="1" applyFont="1" applyAlignment="1">
      <alignment horizontal="center"/>
    </xf>
    <xf numFmtId="43" fontId="9" fillId="2" borderId="1" xfId="1" applyFont="1" applyFill="1" applyBorder="1" applyAlignment="1">
      <alignment horizontal="center" wrapText="1"/>
    </xf>
    <xf numFmtId="0" fontId="10" fillId="2" borderId="0" xfId="0" applyFont="1" applyFill="1" applyAlignment="1">
      <alignment vertical="top"/>
    </xf>
    <xf numFmtId="14" fontId="6" fillId="2" borderId="0" xfId="0" applyNumberFormat="1" applyFont="1" applyFill="1" applyAlignment="1">
      <alignment horizontal="center" wrapText="1"/>
    </xf>
    <xf numFmtId="0" fontId="13" fillId="2" borderId="0" xfId="0" applyFont="1" applyFill="1"/>
    <xf numFmtId="39" fontId="9" fillId="2" borderId="1" xfId="1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3" fontId="12" fillId="0" borderId="0" xfId="1" applyFont="1" applyBorder="1" applyAlignment="1">
      <alignment horizontal="center"/>
    </xf>
    <xf numFmtId="43" fontId="1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3" fontId="6" fillId="0" borderId="0" xfId="1" applyFont="1" applyBorder="1" applyAlignment="1">
      <alignment horizontal="center"/>
    </xf>
    <xf numFmtId="0" fontId="25" fillId="0" borderId="0" xfId="0" applyFont="1"/>
    <xf numFmtId="14" fontId="9" fillId="2" borderId="0" xfId="1" applyNumberFormat="1" applyFont="1" applyFill="1" applyBorder="1" applyAlignment="1">
      <alignment horizontal="right" wrapText="1"/>
    </xf>
    <xf numFmtId="43" fontId="15" fillId="2" borderId="0" xfId="0" applyNumberFormat="1" applyFont="1" applyFill="1"/>
    <xf numFmtId="0" fontId="3" fillId="0" borderId="0" xfId="0" applyFont="1" applyAlignment="1">
      <alignment horizontal="center"/>
    </xf>
    <xf numFmtId="0" fontId="26" fillId="0" borderId="0" xfId="0" applyFont="1"/>
    <xf numFmtId="43" fontId="25" fillId="0" borderId="0" xfId="0" applyNumberFormat="1" applyFont="1"/>
    <xf numFmtId="0" fontId="0" fillId="0" borderId="0" xfId="0" applyAlignment="1">
      <alignment vertical="center"/>
    </xf>
    <xf numFmtId="12" fontId="8" fillId="2" borderId="0" xfId="1" applyNumberFormat="1" applyFont="1" applyFill="1" applyBorder="1" applyAlignment="1">
      <alignment vertical="center" wrapText="1"/>
    </xf>
    <xf numFmtId="43" fontId="8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49" fontId="27" fillId="2" borderId="0" xfId="1" applyNumberFormat="1" applyFont="1" applyFill="1" applyBorder="1" applyAlignment="1"/>
    <xf numFmtId="0" fontId="28" fillId="2" borderId="0" xfId="0" applyFont="1" applyFill="1" applyAlignment="1">
      <alignment vertical="center"/>
    </xf>
    <xf numFmtId="43" fontId="24" fillId="2" borderId="0" xfId="1" applyFont="1" applyFill="1" applyAlignment="1">
      <alignment vertical="center"/>
    </xf>
    <xf numFmtId="43" fontId="29" fillId="2" borderId="0" xfId="1" applyFont="1" applyFill="1" applyBorder="1" applyAlignment="1"/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7" fillId="2" borderId="0" xfId="0" applyFont="1" applyFill="1"/>
    <xf numFmtId="49" fontId="27" fillId="2" borderId="10" xfId="0" applyNumberFormat="1" applyFon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 wrapText="1"/>
    </xf>
    <xf numFmtId="43" fontId="2" fillId="0" borderId="1" xfId="5" applyFont="1" applyFill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42" fillId="0" borderId="0" xfId="0" applyFont="1"/>
    <xf numFmtId="0" fontId="28" fillId="2" borderId="0" xfId="0" applyFont="1" applyFill="1" applyAlignment="1">
      <alignment horizontal="center"/>
    </xf>
    <xf numFmtId="0" fontId="28" fillId="2" borderId="0" xfId="0" applyFont="1" applyFill="1"/>
    <xf numFmtId="43" fontId="27" fillId="2" borderId="0" xfId="1" applyFont="1" applyFill="1" applyBorder="1" applyAlignment="1">
      <alignment horizontal="right" vertical="center" wrapText="1"/>
    </xf>
    <xf numFmtId="43" fontId="29" fillId="0" borderId="12" xfId="0" applyNumberFormat="1" applyFont="1" applyBorder="1"/>
    <xf numFmtId="49" fontId="28" fillId="2" borderId="0" xfId="0" applyNumberFormat="1" applyFont="1" applyFill="1" applyAlignment="1">
      <alignment horizontal="center"/>
    </xf>
    <xf numFmtId="43" fontId="28" fillId="2" borderId="0" xfId="1" applyFont="1" applyFill="1"/>
    <xf numFmtId="43" fontId="27" fillId="2" borderId="0" xfId="1" applyFont="1" applyFill="1" applyBorder="1" applyAlignment="1">
      <alignment horizontal="right"/>
    </xf>
    <xf numFmtId="43" fontId="27" fillId="2" borderId="0" xfId="1" applyFont="1" applyFill="1" applyBorder="1"/>
    <xf numFmtId="49" fontId="3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43" fontId="5" fillId="0" borderId="1" xfId="5" applyFont="1" applyBorder="1" applyAlignment="1">
      <alignment horizontal="right"/>
    </xf>
    <xf numFmtId="43" fontId="45" fillId="0" borderId="1" xfId="5" applyFont="1" applyFill="1" applyBorder="1" applyAlignment="1">
      <alignment horizontal="right"/>
    </xf>
    <xf numFmtId="14" fontId="2" fillId="2" borderId="1" xfId="0" applyNumberFormat="1" applyFont="1" applyFill="1" applyBorder="1" applyAlignment="1">
      <alignment horizontal="center"/>
    </xf>
    <xf numFmtId="43" fontId="2" fillId="0" borderId="1" xfId="5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12" fontId="2" fillId="2" borderId="1" xfId="5" applyNumberFormat="1" applyFont="1" applyFill="1" applyBorder="1" applyAlignment="1">
      <alignment horizontal="center"/>
    </xf>
    <xf numFmtId="43" fontId="2" fillId="2" borderId="1" xfId="5" applyFont="1" applyFill="1" applyBorder="1"/>
    <xf numFmtId="14" fontId="2" fillId="2" borderId="0" xfId="0" applyNumberFormat="1" applyFont="1" applyFill="1" applyAlignment="1">
      <alignment horizontal="center" wrapText="1"/>
    </xf>
    <xf numFmtId="12" fontId="45" fillId="2" borderId="0" xfId="1" applyNumberFormat="1" applyFont="1" applyFill="1" applyBorder="1" applyAlignment="1">
      <alignment horizontal="center" wrapText="1"/>
    </xf>
    <xf numFmtId="43" fontId="46" fillId="2" borderId="0" xfId="1" applyFont="1" applyFill="1" applyBorder="1" applyAlignment="1">
      <alignment horizontal="center" wrapText="1"/>
    </xf>
    <xf numFmtId="43" fontId="5" fillId="2" borderId="12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47" fillId="0" borderId="1" xfId="0" applyNumberFormat="1" applyFont="1" applyBorder="1" applyAlignment="1">
      <alignment horizontal="center"/>
    </xf>
    <xf numFmtId="165" fontId="44" fillId="0" borderId="1" xfId="0" applyNumberFormat="1" applyFont="1" applyBorder="1" applyAlignment="1">
      <alignment horizontal="center"/>
    </xf>
    <xf numFmtId="165" fontId="45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45" fillId="0" borderId="1" xfId="0" applyFont="1" applyBorder="1" applyAlignment="1">
      <alignment horizontal="center"/>
    </xf>
    <xf numFmtId="0" fontId="45" fillId="0" borderId="1" xfId="0" applyFont="1" applyBorder="1" applyAlignment="1">
      <alignment horizontal="center" wrapText="1"/>
    </xf>
    <xf numFmtId="14" fontId="19" fillId="2" borderId="0" xfId="0" applyNumberFormat="1" applyFont="1" applyFill="1" applyAlignment="1">
      <alignment horizontal="right"/>
    </xf>
    <xf numFmtId="43" fontId="23" fillId="3" borderId="7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" fontId="29" fillId="0" borderId="12" xfId="0" applyNumberFormat="1" applyFont="1" applyBorder="1"/>
    <xf numFmtId="43" fontId="27" fillId="2" borderId="12" xfId="1" applyFont="1" applyFill="1" applyBorder="1"/>
    <xf numFmtId="4" fontId="27" fillId="7" borderId="12" xfId="0" applyNumberFormat="1" applyFont="1" applyFill="1" applyBorder="1"/>
    <xf numFmtId="0" fontId="27" fillId="2" borderId="6" xfId="0" applyFont="1" applyFill="1" applyBorder="1" applyAlignment="1">
      <alignment horizontal="center" vertical="center" wrapText="1"/>
    </xf>
    <xf numFmtId="49" fontId="27" fillId="2" borderId="17" xfId="0" applyNumberFormat="1" applyFont="1" applyFill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43" fontId="27" fillId="2" borderId="18" xfId="1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43" fontId="27" fillId="2" borderId="17" xfId="1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3" fontId="27" fillId="2" borderId="6" xfId="1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3" fontId="27" fillId="0" borderId="18" xfId="1" applyFont="1" applyFill="1" applyBorder="1" applyAlignment="1">
      <alignment horizontal="center" vertical="center" wrapText="1"/>
    </xf>
    <xf numFmtId="0" fontId="48" fillId="0" borderId="0" xfId="0" applyFont="1"/>
    <xf numFmtId="0" fontId="20" fillId="0" borderId="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43" fontId="20" fillId="0" borderId="17" xfId="1" applyFont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 wrapText="1"/>
    </xf>
    <xf numFmtId="43" fontId="50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49" fontId="20" fillId="0" borderId="0" xfId="0" applyNumberFormat="1" applyFont="1"/>
    <xf numFmtId="0" fontId="19" fillId="2" borderId="3" xfId="0" applyFont="1" applyFill="1" applyBorder="1" applyAlignment="1">
      <alignment horizontal="right"/>
    </xf>
    <xf numFmtId="43" fontId="19" fillId="2" borderId="3" xfId="1" applyFont="1" applyFill="1" applyBorder="1" applyAlignment="1">
      <alignment horizontal="right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23" xfId="1" applyFont="1" applyBorder="1" applyAlignment="1">
      <alignment horizontal="center" vertical="center"/>
    </xf>
    <xf numFmtId="43" fontId="20" fillId="0" borderId="24" xfId="1" applyFont="1" applyBorder="1" applyAlignment="1">
      <alignment horizontal="center" vertical="center"/>
    </xf>
    <xf numFmtId="0" fontId="50" fillId="0" borderId="25" xfId="0" applyFont="1" applyBorder="1" applyAlignment="1">
      <alignment horizontal="center"/>
    </xf>
    <xf numFmtId="0" fontId="50" fillId="0" borderId="21" xfId="0" applyFont="1" applyBorder="1" applyAlignment="1">
      <alignment horizontal="left"/>
    </xf>
    <xf numFmtId="0" fontId="50" fillId="0" borderId="26" xfId="0" applyFont="1" applyBorder="1" applyAlignment="1">
      <alignment horizontal="center"/>
    </xf>
    <xf numFmtId="0" fontId="50" fillId="0" borderId="3" xfId="0" applyFont="1" applyBorder="1" applyAlignment="1">
      <alignment horizontal="left"/>
    </xf>
    <xf numFmtId="0" fontId="50" fillId="0" borderId="3" xfId="0" applyFont="1" applyBorder="1" applyAlignment="1">
      <alignment horizontal="center"/>
    </xf>
    <xf numFmtId="14" fontId="50" fillId="0" borderId="3" xfId="0" applyNumberFormat="1" applyFont="1" applyBorder="1" applyAlignment="1">
      <alignment horizontal="center"/>
    </xf>
    <xf numFmtId="43" fontId="50" fillId="2" borderId="1" xfId="5" applyFont="1" applyFill="1" applyBorder="1" applyAlignment="1">
      <alignment horizontal="center"/>
    </xf>
    <xf numFmtId="43" fontId="50" fillId="0" borderId="23" xfId="5" applyFont="1" applyBorder="1" applyAlignment="1">
      <alignment horizontal="center"/>
    </xf>
    <xf numFmtId="0" fontId="41" fillId="0" borderId="1" xfId="0" applyFont="1" applyBorder="1" applyAlignment="1">
      <alignment horizontal="center" wrapText="1"/>
    </xf>
    <xf numFmtId="43" fontId="2" fillId="0" borderId="3" xfId="5" applyFont="1" applyFill="1" applyBorder="1" applyAlignment="1">
      <alignment horizontal="right"/>
    </xf>
    <xf numFmtId="43" fontId="44" fillId="0" borderId="1" xfId="5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3" fontId="2" fillId="0" borderId="1" xfId="5" applyFont="1" applyFill="1" applyBorder="1" applyAlignment="1"/>
    <xf numFmtId="166" fontId="2" fillId="0" borderId="1" xfId="5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 wrapText="1"/>
    </xf>
    <xf numFmtId="12" fontId="8" fillId="2" borderId="3" xfId="5" applyNumberFormat="1" applyFont="1" applyFill="1" applyBorder="1" applyAlignment="1">
      <alignment horizontal="center" wrapText="1"/>
    </xf>
    <xf numFmtId="43" fontId="6" fillId="2" borderId="1" xfId="5" applyFont="1" applyFill="1" applyBorder="1" applyAlignment="1">
      <alignment horizontal="center" wrapText="1"/>
    </xf>
    <xf numFmtId="43" fontId="7" fillId="0" borderId="1" xfId="5" applyFont="1" applyFill="1" applyBorder="1" applyAlignment="1">
      <alignment horizontal="center"/>
    </xf>
    <xf numFmtId="43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43" fontId="7" fillId="0" borderId="2" xfId="5" applyFont="1" applyFill="1" applyBorder="1" applyAlignment="1">
      <alignment horizontal="center"/>
    </xf>
    <xf numFmtId="43" fontId="7" fillId="2" borderId="3" xfId="5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1" xfId="0" applyNumberFormat="1" applyFont="1" applyBorder="1" applyAlignment="1">
      <alignment horizontal="center"/>
    </xf>
    <xf numFmtId="43" fontId="11" fillId="0" borderId="19" xfId="1" applyFont="1" applyBorder="1" applyAlignment="1">
      <alignment horizontal="center"/>
    </xf>
    <xf numFmtId="43" fontId="11" fillId="0" borderId="20" xfId="0" applyNumberFormat="1" applyFont="1" applyBorder="1" applyAlignment="1">
      <alignment horizontal="center"/>
    </xf>
    <xf numFmtId="14" fontId="2" fillId="0" borderId="1" xfId="5" applyNumberFormat="1" applyFont="1" applyFill="1" applyBorder="1" applyAlignment="1">
      <alignment horizontal="center"/>
    </xf>
    <xf numFmtId="168" fontId="2" fillId="0" borderId="1" xfId="5" applyNumberFormat="1" applyFont="1" applyFill="1" applyBorder="1" applyAlignment="1">
      <alignment horizontal="center"/>
    </xf>
    <xf numFmtId="166" fontId="44" fillId="0" borderId="1" xfId="0" applyNumberFormat="1" applyFont="1" applyBorder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2" fillId="0" borderId="1" xfId="5" applyNumberFormat="1" applyFont="1" applyFill="1" applyBorder="1" applyAlignment="1">
      <alignment horizontal="center" wrapText="1"/>
    </xf>
    <xf numFmtId="43" fontId="2" fillId="0" borderId="1" xfId="5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wrapText="1"/>
    </xf>
    <xf numFmtId="43" fontId="2" fillId="2" borderId="1" xfId="5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/>
    </xf>
    <xf numFmtId="0" fontId="45" fillId="2" borderId="1" xfId="0" applyFont="1" applyFill="1" applyBorder="1" applyAlignment="1">
      <alignment horizontal="center" wrapText="1"/>
    </xf>
    <xf numFmtId="2" fontId="2" fillId="0" borderId="1" xfId="5" applyNumberFormat="1" applyFont="1" applyFill="1" applyBorder="1" applyAlignment="1">
      <alignment horizontal="center"/>
    </xf>
    <xf numFmtId="43" fontId="2" fillId="0" borderId="1" xfId="5" applyFont="1" applyFill="1" applyBorder="1"/>
    <xf numFmtId="0" fontId="7" fillId="0" borderId="1" xfId="0" applyFont="1" applyBorder="1" applyAlignment="1">
      <alignment horizontal="center"/>
    </xf>
    <xf numFmtId="43" fontId="7" fillId="0" borderId="1" xfId="5" applyFont="1" applyBorder="1" applyAlignment="1">
      <alignment horizontal="center"/>
    </xf>
    <xf numFmtId="0" fontId="20" fillId="0" borderId="0" xfId="0" applyFont="1"/>
    <xf numFmtId="43" fontId="16" fillId="2" borderId="31" xfId="1" applyFont="1" applyFill="1" applyBorder="1" applyAlignment="1">
      <alignment horizontal="center"/>
    </xf>
    <xf numFmtId="43" fontId="18" fillId="2" borderId="32" xfId="1" applyFont="1" applyFill="1" applyBorder="1" applyAlignment="1">
      <alignment horizontal="center" vertical="center" wrapText="1"/>
    </xf>
    <xf numFmtId="43" fontId="7" fillId="0" borderId="1" xfId="5" applyFont="1" applyFill="1" applyBorder="1"/>
    <xf numFmtId="14" fontId="52" fillId="0" borderId="1" xfId="0" applyNumberFormat="1" applyFont="1" applyBorder="1" applyAlignment="1">
      <alignment horizontal="center"/>
    </xf>
    <xf numFmtId="43" fontId="7" fillId="0" borderId="3" xfId="5" applyFont="1" applyFill="1" applyBorder="1"/>
    <xf numFmtId="14" fontId="52" fillId="0" borderId="3" xfId="0" applyNumberFormat="1" applyFont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43" fontId="20" fillId="0" borderId="19" xfId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5" fillId="2" borderId="33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/>
    </xf>
    <xf numFmtId="43" fontId="7" fillId="2" borderId="1" xfId="5" applyFont="1" applyFill="1" applyBorder="1" applyAlignment="1">
      <alignment horizontal="center"/>
    </xf>
    <xf numFmtId="43" fontId="18" fillId="2" borderId="11" xfId="1" applyFont="1" applyFill="1" applyBorder="1" applyAlignment="1">
      <alignment horizontal="center" vertical="center" wrapText="1"/>
    </xf>
    <xf numFmtId="0" fontId="2" fillId="0" borderId="1" xfId="0" applyFont="1" applyBorder="1"/>
    <xf numFmtId="43" fontId="7" fillId="0" borderId="23" xfId="5" applyFont="1" applyBorder="1" applyAlignment="1">
      <alignment horizontal="center"/>
    </xf>
    <xf numFmtId="43" fontId="7" fillId="0" borderId="23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43" fontId="52" fillId="0" borderId="3" xfId="5" applyFont="1" applyFill="1" applyBorder="1" applyAlignment="1">
      <alignment horizontal="center"/>
    </xf>
    <xf numFmtId="43" fontId="7" fillId="0" borderId="3" xfId="5" applyFont="1" applyFill="1" applyBorder="1" applyAlignment="1">
      <alignment horizontal="center"/>
    </xf>
    <xf numFmtId="43" fontId="7" fillId="0" borderId="2" xfId="5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43" fontId="7" fillId="0" borderId="13" xfId="0" applyNumberFormat="1" applyFont="1" applyBorder="1" applyAlignment="1">
      <alignment horizontal="center"/>
    </xf>
    <xf numFmtId="14" fontId="8" fillId="2" borderId="1" xfId="5" applyNumberFormat="1" applyFont="1" applyFill="1" applyBorder="1" applyAlignment="1">
      <alignment horizontal="center" wrapText="1"/>
    </xf>
    <xf numFmtId="12" fontId="8" fillId="2" borderId="1" xfId="5" applyNumberFormat="1" applyFont="1" applyFill="1" applyBorder="1" applyAlignment="1">
      <alignment horizontal="center" wrapText="1"/>
    </xf>
    <xf numFmtId="39" fontId="8" fillId="2" borderId="1" xfId="5" applyNumberFormat="1" applyFont="1" applyFill="1" applyBorder="1" applyAlignment="1">
      <alignment horizontal="center" wrapText="1"/>
    </xf>
    <xf numFmtId="43" fontId="8" fillId="2" borderId="1" xfId="5" applyFont="1" applyFill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43" fontId="45" fillId="2" borderId="1" xfId="2" applyFont="1" applyFill="1" applyBorder="1" applyAlignment="1">
      <alignment horizontal="center" wrapText="1"/>
    </xf>
    <xf numFmtId="43" fontId="45" fillId="0" borderId="3" xfId="2" applyFont="1" applyFill="1" applyBorder="1" applyAlignment="1">
      <alignment horizontal="center" wrapText="1"/>
    </xf>
    <xf numFmtId="43" fontId="45" fillId="2" borderId="3" xfId="5" applyFont="1" applyFill="1" applyBorder="1" applyAlignment="1">
      <alignment horizontal="right"/>
    </xf>
    <xf numFmtId="43" fontId="45" fillId="0" borderId="1" xfId="5" applyFont="1" applyFill="1" applyBorder="1" applyAlignment="1"/>
    <xf numFmtId="1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3" fontId="2" fillId="2" borderId="1" xfId="5" applyFont="1" applyFill="1" applyBorder="1" applyAlignment="1">
      <alignment vertical="center"/>
    </xf>
    <xf numFmtId="0" fontId="53" fillId="5" borderId="1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43" fontId="2" fillId="0" borderId="1" xfId="5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14" fontId="7" fillId="0" borderId="23" xfId="0" applyNumberFormat="1" applyFont="1" applyBorder="1" applyAlignment="1">
      <alignment horizontal="center"/>
    </xf>
    <xf numFmtId="43" fontId="7" fillId="0" borderId="23" xfId="5" applyFont="1" applyFill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/>
    <xf numFmtId="2" fontId="7" fillId="0" borderId="23" xfId="0" applyNumberFormat="1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65" fontId="54" fillId="0" borderId="1" xfId="0" applyNumberFormat="1" applyFont="1" applyBorder="1" applyAlignment="1">
      <alignment horizontal="center"/>
    </xf>
    <xf numFmtId="43" fontId="54" fillId="0" borderId="1" xfId="5" applyFont="1" applyFill="1" applyBorder="1" applyAlignment="1">
      <alignment horizontal="right"/>
    </xf>
    <xf numFmtId="0" fontId="44" fillId="0" borderId="1" xfId="0" applyFont="1" applyBorder="1" applyAlignment="1">
      <alignment horizontal="center"/>
    </xf>
    <xf numFmtId="43" fontId="44" fillId="0" borderId="1" xfId="5" applyFont="1" applyFill="1" applyBorder="1" applyAlignment="1">
      <alignment horizontal="right"/>
    </xf>
    <xf numFmtId="0" fontId="5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5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3" fillId="0" borderId="0" xfId="0" applyFont="1" applyAlignment="1">
      <alignment horizontal="center"/>
    </xf>
    <xf numFmtId="0" fontId="56" fillId="2" borderId="0" xfId="0" applyFont="1" applyFill="1" applyAlignment="1">
      <alignment vertical="top" wrapText="1" readingOrder="1"/>
    </xf>
    <xf numFmtId="0" fontId="57" fillId="2" borderId="0" xfId="0" applyFont="1" applyFill="1"/>
    <xf numFmtId="0" fontId="56" fillId="2" borderId="0" xfId="0" applyFont="1" applyFill="1" applyAlignment="1">
      <alignment horizontal="right" vertical="top" wrapText="1" readingOrder="1"/>
    </xf>
    <xf numFmtId="0" fontId="58" fillId="2" borderId="0" xfId="0" applyFont="1" applyFill="1" applyAlignment="1">
      <alignment horizontal="center" vertical="top" wrapText="1" readingOrder="1"/>
    </xf>
    <xf numFmtId="0" fontId="23" fillId="3" borderId="9" xfId="0" applyFont="1" applyFill="1" applyBorder="1" applyAlignment="1">
      <alignment horizontal="center" vertical="center"/>
    </xf>
    <xf numFmtId="0" fontId="23" fillId="3" borderId="8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/>
    </xf>
    <xf numFmtId="14" fontId="19" fillId="2" borderId="0" xfId="0" applyNumberFormat="1" applyFont="1" applyFill="1" applyAlignment="1">
      <alignment horizontal="right"/>
    </xf>
    <xf numFmtId="14" fontId="19" fillId="2" borderId="0" xfId="0" applyNumberFormat="1" applyFont="1" applyFill="1" applyAlignment="1">
      <alignment horizontal="center"/>
    </xf>
    <xf numFmtId="14" fontId="19" fillId="2" borderId="15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4" fontId="9" fillId="2" borderId="4" xfId="1" applyNumberFormat="1" applyFont="1" applyFill="1" applyBorder="1" applyAlignment="1">
      <alignment horizontal="right" wrapText="1"/>
    </xf>
    <xf numFmtId="14" fontId="9" fillId="2" borderId="14" xfId="1" applyNumberFormat="1" applyFont="1" applyFill="1" applyBorder="1" applyAlignment="1">
      <alignment horizontal="right" wrapText="1"/>
    </xf>
    <xf numFmtId="14" fontId="9" fillId="2" borderId="5" xfId="1" applyNumberFormat="1" applyFont="1" applyFill="1" applyBorder="1" applyAlignment="1">
      <alignment horizontal="right" wrapText="1"/>
    </xf>
    <xf numFmtId="43" fontId="8" fillId="2" borderId="13" xfId="5" applyFont="1" applyFill="1" applyBorder="1" applyAlignment="1">
      <alignment horizontal="center" vertical="center" wrapText="1"/>
    </xf>
    <xf numFmtId="43" fontId="8" fillId="2" borderId="3" xfId="5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43" fontId="29" fillId="2" borderId="0" xfId="1" applyFont="1" applyFill="1" applyBorder="1" applyAlignment="1">
      <alignment horizontal="center"/>
    </xf>
    <xf numFmtId="49" fontId="10" fillId="2" borderId="0" xfId="1" applyNumberFormat="1" applyFont="1" applyFill="1" applyBorder="1" applyAlignment="1">
      <alignment horizontal="center" vertical="top"/>
    </xf>
    <xf numFmtId="49" fontId="27" fillId="2" borderId="0" xfId="0" applyNumberFormat="1" applyFont="1" applyFill="1" applyAlignment="1">
      <alignment horizontal="center"/>
    </xf>
    <xf numFmtId="0" fontId="29" fillId="4" borderId="9" xfId="0" applyFont="1" applyFill="1" applyBorder="1" applyAlignment="1">
      <alignment horizontal="center"/>
    </xf>
    <xf numFmtId="0" fontId="29" fillId="4" borderId="8" xfId="0" applyFont="1" applyFill="1" applyBorder="1" applyAlignment="1">
      <alignment horizontal="center"/>
    </xf>
    <xf numFmtId="43" fontId="29" fillId="4" borderId="8" xfId="0" applyNumberFormat="1" applyFont="1" applyFill="1" applyBorder="1" applyAlignment="1">
      <alignment horizontal="left"/>
    </xf>
    <xf numFmtId="43" fontId="29" fillId="4" borderId="7" xfId="0" applyNumberFormat="1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right"/>
    </xf>
    <xf numFmtId="43" fontId="24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49" fontId="5" fillId="2" borderId="0" xfId="0" applyNumberFormat="1" applyFont="1" applyFill="1" applyAlignment="1">
      <alignment horizontal="center"/>
    </xf>
    <xf numFmtId="14" fontId="5" fillId="0" borderId="4" xfId="0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right"/>
    </xf>
    <xf numFmtId="14" fontId="5" fillId="0" borderId="5" xfId="0" applyNumberFormat="1" applyFont="1" applyBorder="1" applyAlignment="1">
      <alignment horizontal="right"/>
    </xf>
    <xf numFmtId="0" fontId="43" fillId="2" borderId="16" xfId="0" applyFont="1" applyFill="1" applyBorder="1" applyAlignment="1">
      <alignment horizontal="right"/>
    </xf>
    <xf numFmtId="0" fontId="27" fillId="2" borderId="15" xfId="0" applyFont="1" applyFill="1" applyBorder="1" applyAlignment="1">
      <alignment horizontal="center"/>
    </xf>
    <xf numFmtId="43" fontId="27" fillId="2" borderId="16" xfId="1" applyFont="1" applyFill="1" applyBorder="1" applyAlignment="1">
      <alignment horizontal="right"/>
    </xf>
    <xf numFmtId="0" fontId="49" fillId="2" borderId="0" xfId="0" applyFont="1" applyFill="1" applyAlignment="1">
      <alignment horizont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center" vertical="center" wrapText="1"/>
    </xf>
    <xf numFmtId="43" fontId="29" fillId="2" borderId="15" xfId="1" applyFont="1" applyFill="1" applyBorder="1" applyAlignment="1">
      <alignment horizontal="center"/>
    </xf>
    <xf numFmtId="0" fontId="44" fillId="2" borderId="13" xfId="0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4" borderId="9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/>
    </xf>
    <xf numFmtId="49" fontId="19" fillId="0" borderId="0" xfId="0" applyNumberFormat="1" applyFont="1" applyAlignment="1">
      <alignment horizontal="center"/>
    </xf>
    <xf numFmtId="0" fontId="11" fillId="0" borderId="29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14" fontId="18" fillId="2" borderId="0" xfId="0" applyNumberFormat="1" applyFont="1" applyFill="1" applyAlignment="1">
      <alignment horizontal="right"/>
    </xf>
    <xf numFmtId="39" fontId="50" fillId="0" borderId="2" xfId="5" applyNumberFormat="1" applyFont="1" applyBorder="1" applyAlignment="1">
      <alignment horizontal="right" vertical="top"/>
    </xf>
    <xf numFmtId="39" fontId="50" fillId="0" borderId="3" xfId="5" applyNumberFormat="1" applyFont="1" applyBorder="1" applyAlignment="1">
      <alignment horizontal="right" vertical="top"/>
    </xf>
    <xf numFmtId="39" fontId="50" fillId="0" borderId="27" xfId="5" applyNumberFormat="1" applyFont="1" applyBorder="1" applyAlignment="1">
      <alignment horizontal="right"/>
    </xf>
    <xf numFmtId="39" fontId="50" fillId="0" borderId="28" xfId="5" applyNumberFormat="1" applyFont="1" applyBorder="1" applyAlignment="1">
      <alignment horizontal="right"/>
    </xf>
    <xf numFmtId="0" fontId="59" fillId="0" borderId="0" xfId="0" applyFont="1"/>
    <xf numFmtId="169" fontId="48" fillId="0" borderId="0" xfId="0" applyNumberFormat="1" applyFont="1"/>
    <xf numFmtId="0" fontId="48" fillId="0" borderId="0" xfId="0" applyFont="1" applyAlignment="1">
      <alignment horizontal="center" readingOrder="1"/>
    </xf>
    <xf numFmtId="0" fontId="48" fillId="0" borderId="0" xfId="0" applyFont="1" applyAlignment="1">
      <alignment wrapText="1"/>
    </xf>
    <xf numFmtId="0" fontId="16" fillId="0" borderId="0" xfId="0" applyFont="1"/>
    <xf numFmtId="169" fontId="60" fillId="0" borderId="0" xfId="0" applyNumberFormat="1" applyFont="1"/>
    <xf numFmtId="0" fontId="48" fillId="0" borderId="34" xfId="0" applyFont="1" applyBorder="1" applyAlignment="1">
      <alignment vertical="center" wrapText="1"/>
    </xf>
    <xf numFmtId="43" fontId="48" fillId="0" borderId="0" xfId="0" applyNumberFormat="1" applyFont="1"/>
    <xf numFmtId="43" fontId="48" fillId="0" borderId="0" xfId="0" applyNumberFormat="1" applyFont="1" applyAlignment="1">
      <alignment horizontal="center" readingOrder="1"/>
    </xf>
    <xf numFmtId="0" fontId="61" fillId="0" borderId="34" xfId="0" applyFont="1" applyBorder="1" applyAlignment="1">
      <alignment wrapText="1"/>
    </xf>
    <xf numFmtId="169" fontId="59" fillId="0" borderId="0" xfId="0" applyNumberFormat="1" applyFont="1"/>
    <xf numFmtId="43" fontId="48" fillId="0" borderId="0" xfId="1" applyFont="1"/>
    <xf numFmtId="169" fontId="0" fillId="0" borderId="0" xfId="0" applyNumberFormat="1"/>
    <xf numFmtId="169" fontId="62" fillId="8" borderId="0" xfId="1" applyNumberFormat="1" applyFont="1" applyFill="1" applyBorder="1" applyAlignment="1">
      <alignment horizontal="center" readingOrder="1"/>
    </xf>
    <xf numFmtId="169" fontId="62" fillId="8" borderId="35" xfId="1" applyNumberFormat="1" applyFont="1" applyFill="1" applyBorder="1" applyAlignment="1">
      <alignment horizontal="center" readingOrder="1"/>
    </xf>
    <xf numFmtId="0" fontId="50" fillId="8" borderId="35" xfId="0" applyFont="1" applyFill="1" applyBorder="1" applyAlignment="1">
      <alignment vertical="center" wrapText="1"/>
    </xf>
    <xf numFmtId="169" fontId="48" fillId="0" borderId="0" xfId="1" applyNumberFormat="1" applyFont="1"/>
    <xf numFmtId="169" fontId="48" fillId="0" borderId="0" xfId="1" applyNumberFormat="1" applyFont="1" applyAlignment="1">
      <alignment horizontal="center" readingOrder="1"/>
    </xf>
    <xf numFmtId="0" fontId="48" fillId="0" borderId="0" xfId="0" applyFont="1" applyAlignment="1">
      <alignment horizontal="left" wrapText="1"/>
    </xf>
    <xf numFmtId="169" fontId="61" fillId="0" borderId="0" xfId="1" applyNumberFormat="1" applyFont="1" applyAlignment="1">
      <alignment horizontal="center" readingOrder="1"/>
    </xf>
    <xf numFmtId="0" fontId="61" fillId="0" borderId="0" xfId="0" applyFont="1" applyAlignment="1">
      <alignment horizontal="left" wrapText="1"/>
    </xf>
    <xf numFmtId="169" fontId="48" fillId="0" borderId="0" xfId="1" applyNumberFormat="1" applyFont="1" applyBorder="1"/>
    <xf numFmtId="169" fontId="48" fillId="0" borderId="0" xfId="1" applyNumberFormat="1" applyFont="1" applyBorder="1" applyAlignment="1">
      <alignment horizontal="center" readingOrder="1"/>
    </xf>
    <xf numFmtId="169" fontId="61" fillId="0" borderId="0" xfId="1" applyNumberFormat="1" applyFont="1" applyBorder="1"/>
    <xf numFmtId="169" fontId="61" fillId="0" borderId="0" xfId="1" applyNumberFormat="1" applyFont="1" applyBorder="1" applyAlignment="1">
      <alignment horizontal="center" readingOrder="1"/>
    </xf>
    <xf numFmtId="0" fontId="61" fillId="0" borderId="36" xfId="0" applyFont="1" applyBorder="1" applyAlignment="1">
      <alignment horizontal="left" wrapText="1"/>
    </xf>
    <xf numFmtId="169" fontId="48" fillId="0" borderId="0" xfId="0" applyNumberFormat="1" applyFont="1" applyAlignment="1">
      <alignment horizontal="center" readingOrder="1"/>
    </xf>
    <xf numFmtId="169" fontId="61" fillId="0" borderId="0" xfId="0" applyNumberFormat="1" applyFont="1" applyAlignment="1">
      <alignment horizontal="center" readingOrder="1"/>
    </xf>
    <xf numFmtId="169" fontId="61" fillId="0" borderId="0" xfId="0" applyNumberFormat="1" applyFont="1"/>
    <xf numFmtId="169" fontId="48" fillId="0" borderId="0" xfId="1" applyNumberFormat="1" applyFont="1" applyBorder="1" applyAlignment="1">
      <alignment horizontal="center" vertical="center"/>
    </xf>
    <xf numFmtId="43" fontId="48" fillId="0" borderId="0" xfId="1" applyFont="1" applyBorder="1"/>
    <xf numFmtId="43" fontId="61" fillId="0" borderId="0" xfId="1" applyFont="1" applyBorder="1"/>
    <xf numFmtId="170" fontId="63" fillId="0" borderId="0" xfId="0" applyNumberFormat="1" applyFont="1"/>
    <xf numFmtId="170" fontId="61" fillId="0" borderId="0" xfId="0" applyNumberFormat="1" applyFont="1"/>
    <xf numFmtId="170" fontId="61" fillId="0" borderId="0" xfId="0" applyNumberFormat="1" applyFont="1" applyAlignment="1">
      <alignment horizontal="center" readingOrder="1"/>
    </xf>
    <xf numFmtId="0" fontId="64" fillId="9" borderId="0" xfId="0" applyFont="1" applyFill="1" applyAlignment="1">
      <alignment horizontal="center"/>
    </xf>
    <xf numFmtId="0" fontId="64" fillId="9" borderId="37" xfId="0" applyFont="1" applyFill="1" applyBorder="1" applyAlignment="1">
      <alignment horizontal="center"/>
    </xf>
    <xf numFmtId="0" fontId="62" fillId="9" borderId="38" xfId="0" applyFont="1" applyFill="1" applyBorder="1" applyAlignment="1">
      <alignment horizontal="center"/>
    </xf>
    <xf numFmtId="0" fontId="62" fillId="9" borderId="37" xfId="0" applyFont="1" applyFill="1" applyBorder="1" applyAlignment="1">
      <alignment horizontal="center"/>
    </xf>
    <xf numFmtId="169" fontId="62" fillId="9" borderId="38" xfId="0" applyNumberFormat="1" applyFont="1" applyFill="1" applyBorder="1" applyAlignment="1">
      <alignment horizontal="center"/>
    </xf>
    <xf numFmtId="43" fontId="62" fillId="10" borderId="39" xfId="1" applyFont="1" applyFill="1" applyBorder="1" applyAlignment="1">
      <alignment horizontal="center" vertical="center" wrapText="1"/>
    </xf>
    <xf numFmtId="43" fontId="62" fillId="10" borderId="39" xfId="1" applyFont="1" applyFill="1" applyBorder="1" applyAlignment="1">
      <alignment horizontal="center" vertical="center" wrapText="1" readingOrder="1"/>
    </xf>
    <xf numFmtId="0" fontId="62" fillId="10" borderId="40" xfId="0" applyFont="1" applyFill="1" applyBorder="1" applyAlignment="1">
      <alignment horizontal="center" vertical="center" wrapText="1"/>
    </xf>
    <xf numFmtId="0" fontId="64" fillId="9" borderId="0" xfId="0" applyFont="1" applyFill="1" applyAlignment="1">
      <alignment horizontal="center" vertical="center"/>
    </xf>
    <xf numFmtId="0" fontId="64" fillId="9" borderId="41" xfId="0" applyFont="1" applyFill="1" applyBorder="1" applyAlignment="1">
      <alignment horizontal="center" vertical="center"/>
    </xf>
    <xf numFmtId="0" fontId="64" fillId="9" borderId="42" xfId="0" applyFont="1" applyFill="1" applyBorder="1" applyAlignment="1">
      <alignment horizontal="center" vertical="center"/>
    </xf>
    <xf numFmtId="0" fontId="64" fillId="9" borderId="43" xfId="0" applyFont="1" applyFill="1" applyBorder="1" applyAlignment="1">
      <alignment horizontal="center" vertical="center"/>
    </xf>
    <xf numFmtId="43" fontId="62" fillId="10" borderId="40" xfId="1" applyFont="1" applyFill="1" applyBorder="1" applyAlignment="1">
      <alignment horizontal="center" vertical="center" wrapText="1"/>
    </xf>
    <xf numFmtId="43" fontId="62" fillId="10" borderId="40" xfId="1" applyFont="1" applyFill="1" applyBorder="1" applyAlignment="1">
      <alignment horizontal="center" vertical="center" wrapText="1" readingOrder="1"/>
    </xf>
    <xf numFmtId="0" fontId="65" fillId="0" borderId="0" xfId="0" applyFont="1" applyAlignment="1">
      <alignment horizontal="center" vertical="top" wrapText="1" readingOrder="1"/>
    </xf>
    <xf numFmtId="0" fontId="65" fillId="0" borderId="0" xfId="0" applyFont="1" applyAlignment="1">
      <alignment horizontal="center" vertical="top" wrapText="1" readingOrder="1"/>
    </xf>
    <xf numFmtId="0" fontId="65" fillId="0" borderId="44" xfId="0" applyFont="1" applyBorder="1" applyAlignment="1">
      <alignment horizontal="center" vertical="top" wrapText="1" readingOrder="1"/>
    </xf>
    <xf numFmtId="0" fontId="59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44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 wrapText="1" readingOrder="1"/>
    </xf>
    <xf numFmtId="0" fontId="65" fillId="0" borderId="0" xfId="0" applyFont="1" applyAlignment="1">
      <alignment horizontal="center" vertical="center" wrapText="1" readingOrder="1"/>
    </xf>
    <xf numFmtId="0" fontId="65" fillId="0" borderId="44" xfId="0" applyFont="1" applyBorder="1" applyAlignment="1">
      <alignment horizontal="center" vertical="center" wrapText="1" readingOrder="1"/>
    </xf>
  </cellXfs>
  <cellStyles count="43">
    <cellStyle name="Comma 2" xfId="15" xr:uid="{00000000-0005-0000-0000-000000000000}"/>
    <cellStyle name="Millares" xfId="1" builtinId="3"/>
    <cellStyle name="Millares 2" xfId="2" xr:uid="{00000000-0005-0000-0000-000002000000}"/>
    <cellStyle name="Millares 3" xfId="5" xr:uid="{00000000-0005-0000-0000-000003000000}"/>
    <cellStyle name="Millares 4" xfId="4" xr:uid="{00000000-0005-0000-0000-000004000000}"/>
    <cellStyle name="Moneda 2" xfId="7" xr:uid="{00000000-0005-0000-0000-000005000000}"/>
    <cellStyle name="Moneda 3" xfId="6" xr:uid="{00000000-0005-0000-0000-000006000000}"/>
    <cellStyle name="Normal" xfId="0" builtinId="0"/>
    <cellStyle name="Normal 10" xfId="3" xr:uid="{00000000-0005-0000-0000-000008000000}"/>
    <cellStyle name="Normal 2" xfId="8" xr:uid="{00000000-0005-0000-0000-000009000000}"/>
    <cellStyle name="Normal 3" xfId="9" xr:uid="{00000000-0005-0000-0000-00000A000000}"/>
    <cellStyle name="Normal 3 2" xfId="10" xr:uid="{00000000-0005-0000-0000-00000B000000}"/>
    <cellStyle name="Normal 4" xfId="11" xr:uid="{00000000-0005-0000-0000-00000C000000}"/>
    <cellStyle name="Normal 5" xfId="12" xr:uid="{00000000-0005-0000-0000-00000D000000}"/>
    <cellStyle name="Normal 6" xfId="13" xr:uid="{00000000-0005-0000-0000-00000E000000}"/>
    <cellStyle name="Normal 7" xfId="14" xr:uid="{00000000-0005-0000-0000-00000F000000}"/>
    <cellStyle name="Normal 8" xfId="16" xr:uid="{00000000-0005-0000-0000-000010000000}"/>
    <cellStyle name="Normal 9" xfId="42" xr:uid="{00000000-0005-0000-0000-000011000000}"/>
    <cellStyle name="S0" xfId="17" xr:uid="{00000000-0005-0000-0000-000012000000}"/>
    <cellStyle name="S1" xfId="18" xr:uid="{00000000-0005-0000-0000-000013000000}"/>
    <cellStyle name="S10" xfId="19" xr:uid="{00000000-0005-0000-0000-000014000000}"/>
    <cellStyle name="S11" xfId="20" xr:uid="{00000000-0005-0000-0000-000015000000}"/>
    <cellStyle name="S12" xfId="21" xr:uid="{00000000-0005-0000-0000-000016000000}"/>
    <cellStyle name="S13" xfId="22" xr:uid="{00000000-0005-0000-0000-000017000000}"/>
    <cellStyle name="S14" xfId="23" xr:uid="{00000000-0005-0000-0000-000018000000}"/>
    <cellStyle name="S15" xfId="24" xr:uid="{00000000-0005-0000-0000-000019000000}"/>
    <cellStyle name="S16" xfId="25" xr:uid="{00000000-0005-0000-0000-00001A000000}"/>
    <cellStyle name="S17" xfId="26" xr:uid="{00000000-0005-0000-0000-00001B000000}"/>
    <cellStyle name="S18" xfId="27" xr:uid="{00000000-0005-0000-0000-00001C000000}"/>
    <cellStyle name="S19" xfId="28" xr:uid="{00000000-0005-0000-0000-00001D000000}"/>
    <cellStyle name="S2" xfId="29" xr:uid="{00000000-0005-0000-0000-00001E000000}"/>
    <cellStyle name="S20" xfId="30" xr:uid="{00000000-0005-0000-0000-00001F000000}"/>
    <cellStyle name="S21" xfId="31" xr:uid="{00000000-0005-0000-0000-000020000000}"/>
    <cellStyle name="S22" xfId="32" xr:uid="{00000000-0005-0000-0000-000021000000}"/>
    <cellStyle name="S23" xfId="33" xr:uid="{00000000-0005-0000-0000-000022000000}"/>
    <cellStyle name="S24" xfId="34" xr:uid="{00000000-0005-0000-0000-000023000000}"/>
    <cellStyle name="S3" xfId="35" xr:uid="{00000000-0005-0000-0000-000024000000}"/>
    <cellStyle name="S4" xfId="36" xr:uid="{00000000-0005-0000-0000-000025000000}"/>
    <cellStyle name="S5" xfId="37" xr:uid="{00000000-0005-0000-0000-000026000000}"/>
    <cellStyle name="S6" xfId="38" xr:uid="{00000000-0005-0000-0000-000027000000}"/>
    <cellStyle name="S7" xfId="39" xr:uid="{00000000-0005-0000-0000-000028000000}"/>
    <cellStyle name="S8" xfId="40" xr:uid="{00000000-0005-0000-0000-000029000000}"/>
    <cellStyle name="S9" xfId="41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</xdr:row>
      <xdr:rowOff>123825</xdr:rowOff>
    </xdr:from>
    <xdr:to>
      <xdr:col>6</xdr:col>
      <xdr:colOff>209551</xdr:colOff>
      <xdr:row>10</xdr:row>
      <xdr:rowOff>161925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3425" y="314325"/>
          <a:ext cx="5400676" cy="1800225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DOLAR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NO.010-238720-6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28 de febrero 2026 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349251</xdr:colOff>
      <xdr:row>3</xdr:row>
      <xdr:rowOff>12699</xdr:rowOff>
    </xdr:from>
    <xdr:to>
      <xdr:col>2</xdr:col>
      <xdr:colOff>571500</xdr:colOff>
      <xdr:row>9</xdr:row>
      <xdr:rowOff>174624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126" y="584199"/>
          <a:ext cx="1587499" cy="1304925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79</xdr:row>
      <xdr:rowOff>174625</xdr:rowOff>
    </xdr:from>
    <xdr:to>
      <xdr:col>6</xdr:col>
      <xdr:colOff>476250</xdr:colOff>
      <xdr:row>89</xdr:row>
      <xdr:rowOff>69851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2250" y="16192500"/>
          <a:ext cx="7858125" cy="18002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           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  CUENTA NOMINA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NO.010-500126-0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           Al 28 de febrero 2026 </a:t>
          </a:r>
        </a:p>
        <a:p>
          <a:pPr algn="ctr"/>
          <a:r>
            <a:rPr lang="es-DO" sz="1100" b="1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RD$</a:t>
          </a:r>
          <a:r>
            <a:rPr kumimoji="0" lang="es-DO" sz="16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95250</xdr:colOff>
      <xdr:row>81</xdr:row>
      <xdr:rowOff>31750</xdr:rowOff>
    </xdr:from>
    <xdr:to>
      <xdr:col>2</xdr:col>
      <xdr:colOff>552449</xdr:colOff>
      <xdr:row>87</xdr:row>
      <xdr:rowOff>165100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16430625"/>
          <a:ext cx="1822449" cy="1276350"/>
        </a:xfrm>
        <a:prstGeom prst="rect">
          <a:avLst/>
        </a:prstGeom>
      </xdr:spPr>
    </xdr:pic>
    <xdr:clientData/>
  </xdr:twoCellAnchor>
  <xdr:twoCellAnchor>
    <xdr:from>
      <xdr:col>0</xdr:col>
      <xdr:colOff>222250</xdr:colOff>
      <xdr:row>420</xdr:row>
      <xdr:rowOff>47625</xdr:rowOff>
    </xdr:from>
    <xdr:to>
      <xdr:col>6</xdr:col>
      <xdr:colOff>285750</xdr:colOff>
      <xdr:row>429</xdr:row>
      <xdr:rowOff>171451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22250" y="83216750"/>
          <a:ext cx="7985125" cy="1838326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Autoridad</a:t>
          </a:r>
          <a:r>
            <a:rPr lang="es-DO" sz="1600" b="1" i="1" baseline="0">
              <a:solidFill>
                <a:sysClr val="windowText" lastClr="000000"/>
              </a:solidFill>
            </a:rPr>
            <a:t> Portuaria Dominicana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Cuenta Operaciones  Banreservas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NO. 010-500107-4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Relacion Depositos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Al 28 de febrero 2026 </a:t>
          </a:r>
        </a:p>
        <a:p>
          <a:pPr algn="ctr"/>
          <a:r>
            <a:rPr lang="es-DO" sz="1600" b="1" i="1" baseline="0">
              <a:solidFill>
                <a:sysClr val="windowText" lastClr="000000"/>
              </a:solidFill>
            </a:rPr>
            <a:t>RD$</a:t>
          </a:r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127000</xdr:colOff>
      <xdr:row>421</xdr:row>
      <xdr:rowOff>158750</xdr:rowOff>
    </xdr:from>
    <xdr:to>
      <xdr:col>2</xdr:col>
      <xdr:colOff>396875</xdr:colOff>
      <xdr:row>428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875" y="83518375"/>
          <a:ext cx="1635125" cy="1270000"/>
        </a:xfrm>
        <a:prstGeom prst="rect">
          <a:avLst/>
        </a:prstGeom>
      </xdr:spPr>
    </xdr:pic>
    <xdr:clientData/>
  </xdr:twoCellAnchor>
  <xdr:twoCellAnchor>
    <xdr:from>
      <xdr:col>0</xdr:col>
      <xdr:colOff>777874</xdr:colOff>
      <xdr:row>485</xdr:row>
      <xdr:rowOff>0</xdr:rowOff>
    </xdr:from>
    <xdr:to>
      <xdr:col>5</xdr:col>
      <xdr:colOff>492124</xdr:colOff>
      <xdr:row>493</xdr:row>
      <xdr:rowOff>171450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7874" y="96297750"/>
          <a:ext cx="6461125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SUPERVISION DE OBRAS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NO.010-237347-7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Relacion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28 de febrero 2026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USD/RD$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419099</xdr:colOff>
      <xdr:row>486</xdr:row>
      <xdr:rowOff>47625</xdr:rowOff>
    </xdr:from>
    <xdr:ext cx="1657349" cy="1219200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6974" y="96535875"/>
          <a:ext cx="1657349" cy="1219200"/>
        </a:xfrm>
        <a:prstGeom prst="rect">
          <a:avLst/>
        </a:prstGeom>
      </xdr:spPr>
    </xdr:pic>
    <xdr:clientData/>
  </xdr:oneCellAnchor>
  <xdr:twoCellAnchor>
    <xdr:from>
      <xdr:col>0</xdr:col>
      <xdr:colOff>450849</xdr:colOff>
      <xdr:row>528</xdr:row>
      <xdr:rowOff>127000</xdr:rowOff>
    </xdr:from>
    <xdr:to>
      <xdr:col>6</xdr:col>
      <xdr:colOff>269874</xdr:colOff>
      <xdr:row>537</xdr:row>
      <xdr:rowOff>107950</xdr:rowOff>
    </xdr:to>
    <xdr:sp macro="" textlink="">
      <xdr:nvSpPr>
        <xdr:cNvPr id="12" name="1 Rectángulo redondead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450849" y="105711625"/>
          <a:ext cx="7740650" cy="1695450"/>
        </a:xfrm>
        <a:prstGeom prst="roundRect">
          <a:avLst/>
        </a:prstGeom>
        <a:solidFill>
          <a:schemeClr val="bg1"/>
        </a:solidFill>
        <a:ln/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DO" sz="1600" b="1" i="1">
              <a:solidFill>
                <a:sysClr val="windowText" lastClr="000000"/>
              </a:solidFill>
            </a:rPr>
            <a:t>   </a:t>
          </a:r>
          <a:r>
            <a:rPr lang="es-DO" sz="1600" b="1" i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    CUENTA COLECTORA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NO. 9604191585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Relación Depositos 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       Al 28 de febrero 2026</a:t>
          </a:r>
        </a:p>
        <a:p>
          <a:pPr algn="ctr"/>
          <a:r>
            <a:rPr lang="es-DO" sz="1400" b="1" i="1" baseline="0">
              <a:solidFill>
                <a:sysClr val="windowText" lastClr="000000"/>
              </a:solidFill>
            </a:rPr>
            <a:t>       RD$</a:t>
          </a:r>
        </a:p>
        <a:p>
          <a:pPr algn="ctr"/>
          <a:endParaRPr lang="es-DO" sz="1600" b="1" i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450849</xdr:colOff>
      <xdr:row>529</xdr:row>
      <xdr:rowOff>95250</xdr:rowOff>
    </xdr:from>
    <xdr:ext cx="1657349" cy="1219200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4" y="105870375"/>
          <a:ext cx="1657349" cy="1219200"/>
        </a:xfrm>
        <a:prstGeom prst="rect">
          <a:avLst/>
        </a:prstGeom>
      </xdr:spPr>
    </xdr:pic>
    <xdr:clientData/>
  </xdr:oneCellAnchor>
  <xdr:twoCellAnchor editAs="oneCell">
    <xdr:from>
      <xdr:col>0</xdr:col>
      <xdr:colOff>650875</xdr:colOff>
      <xdr:row>574</xdr:row>
      <xdr:rowOff>0</xdr:rowOff>
    </xdr:from>
    <xdr:to>
      <xdr:col>2</xdr:col>
      <xdr:colOff>619010</xdr:colOff>
      <xdr:row>586</xdr:row>
      <xdr:rowOff>105480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875" y="115443000"/>
          <a:ext cx="2111260" cy="2423230"/>
        </a:xfrm>
        <a:prstGeom prst="rect">
          <a:avLst/>
        </a:prstGeom>
      </xdr:spPr>
    </xdr:pic>
    <xdr:clientData/>
  </xdr:twoCellAnchor>
  <xdr:twoCellAnchor editAs="oneCell">
    <xdr:from>
      <xdr:col>3</xdr:col>
      <xdr:colOff>210910</xdr:colOff>
      <xdr:row>575</xdr:row>
      <xdr:rowOff>170088</xdr:rowOff>
    </xdr:from>
    <xdr:to>
      <xdr:col>4</xdr:col>
      <xdr:colOff>1306286</xdr:colOff>
      <xdr:row>590</xdr:row>
      <xdr:rowOff>61232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C7C420-9BAF-46D8-8FEC-09F189DA4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454" t="2549" r="18259" b="3394"/>
        <a:stretch>
          <a:fillRect/>
        </a:stretch>
      </xdr:blipFill>
      <xdr:spPr>
        <a:xfrm>
          <a:off x="3823606" y="115096017"/>
          <a:ext cx="2530930" cy="2762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695564</xdr:colOff>
      <xdr:row>81</xdr:row>
      <xdr:rowOff>128226</xdr:rowOff>
    </xdr:from>
    <xdr:to>
      <xdr:col>11</xdr:col>
      <xdr:colOff>171290</xdr:colOff>
      <xdr:row>84</xdr:row>
      <xdr:rowOff>59000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9361BF-A7FC-4A14-B746-2080B1A7C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36743" y="20879119"/>
          <a:ext cx="4578404" cy="2869917"/>
        </a:xfrm>
        <a:prstGeom prst="rect">
          <a:avLst/>
        </a:prstGeom>
      </xdr:spPr>
    </xdr:pic>
    <xdr:clientData/>
  </xdr:twoCellAnchor>
  <xdr:twoCellAnchor editAs="oneCell">
    <xdr:from>
      <xdr:col>3</xdr:col>
      <xdr:colOff>677957</xdr:colOff>
      <xdr:row>81</xdr:row>
      <xdr:rowOff>105015</xdr:rowOff>
    </xdr:from>
    <xdr:to>
      <xdr:col>5</xdr:col>
      <xdr:colOff>1233207</xdr:colOff>
      <xdr:row>82</xdr:row>
      <xdr:rowOff>1040716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0EE2CD-B3EE-4E45-987A-71319381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457" y="20855908"/>
          <a:ext cx="4514929" cy="1779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1564822</xdr:colOff>
      <xdr:row>0</xdr:row>
      <xdr:rowOff>338739</xdr:rowOff>
    </xdr:from>
    <xdr:to>
      <xdr:col>3</xdr:col>
      <xdr:colOff>29616</xdr:colOff>
      <xdr:row>5</xdr:row>
      <xdr:rowOff>55388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F7A65D65-1932-4889-9369-3F1FBF4957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2" y="338739"/>
          <a:ext cx="2846294" cy="1159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72038</xdr:colOff>
      <xdr:row>0</xdr:row>
      <xdr:rowOff>312964</xdr:rowOff>
    </xdr:from>
    <xdr:to>
      <xdr:col>16</xdr:col>
      <xdr:colOff>146476</xdr:colOff>
      <xdr:row>6</xdr:row>
      <xdr:rowOff>22570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D107C9A-31DD-4264-BAC5-BA455BE879B2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7" r="50000"/>
        <a:stretch/>
      </xdr:blipFill>
      <xdr:spPr bwMode="auto">
        <a:xfrm>
          <a:off x="15869931" y="312964"/>
          <a:ext cx="1503188" cy="12744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586"/>
  <sheetViews>
    <sheetView showGridLines="0" tabSelected="1" view="pageBreakPreview" topLeftCell="A567" zoomScale="140" zoomScaleNormal="90" zoomScaleSheetLayoutView="140" workbookViewId="0">
      <selection activeCell="F579" sqref="F579"/>
    </sheetView>
  </sheetViews>
  <sheetFormatPr baseColWidth="10" defaultRowHeight="15" x14ac:dyDescent="0.25"/>
  <cols>
    <col min="1" max="1" width="11.5703125" bestFit="1" customWidth="1"/>
    <col min="2" max="2" width="20.42578125" customWidth="1"/>
    <col min="3" max="3" width="22.28515625" customWidth="1"/>
    <col min="4" max="4" width="21.5703125" customWidth="1"/>
    <col min="5" max="5" width="25" customWidth="1"/>
    <col min="6" max="6" width="17.5703125" bestFit="1" customWidth="1"/>
    <col min="7" max="7" width="13.5703125" customWidth="1"/>
    <col min="8" max="8" width="14.5703125" customWidth="1"/>
  </cols>
  <sheetData>
    <row r="4" spans="1:8" x14ac:dyDescent="0.25">
      <c r="A4" s="1"/>
      <c r="B4" s="283"/>
      <c r="C4" s="283"/>
      <c r="D4" s="283"/>
      <c r="E4" s="283"/>
      <c r="F4" s="283"/>
      <c r="G4" s="283"/>
      <c r="H4" s="283"/>
    </row>
    <row r="5" spans="1:8" x14ac:dyDescent="0.25">
      <c r="A5" s="1"/>
      <c r="B5" s="283"/>
      <c r="C5" s="283"/>
      <c r="D5" s="283"/>
      <c r="E5" s="283"/>
      <c r="F5" s="283"/>
      <c r="G5" s="283"/>
      <c r="H5" s="283"/>
    </row>
    <row r="6" spans="1:8" x14ac:dyDescent="0.25">
      <c r="A6" s="1"/>
      <c r="B6" s="283"/>
      <c r="C6" s="283"/>
      <c r="D6" s="283"/>
      <c r="E6" s="283"/>
      <c r="F6" s="283"/>
      <c r="G6" s="283"/>
      <c r="H6" s="283"/>
    </row>
    <row r="7" spans="1:8" x14ac:dyDescent="0.25">
      <c r="A7" s="1"/>
      <c r="B7" s="284"/>
      <c r="C7" s="284"/>
      <c r="D7" s="284"/>
      <c r="E7" s="284"/>
      <c r="F7" s="284"/>
      <c r="G7" s="284"/>
      <c r="H7" s="284"/>
    </row>
    <row r="8" spans="1:8" x14ac:dyDescent="0.25">
      <c r="A8" s="1"/>
      <c r="B8" s="5"/>
      <c r="C8" s="5"/>
      <c r="D8" s="5"/>
      <c r="E8" s="5"/>
      <c r="F8" s="5"/>
      <c r="G8" s="5"/>
      <c r="H8" s="5"/>
    </row>
    <row r="9" spans="1:8" x14ac:dyDescent="0.25">
      <c r="A9" s="1"/>
      <c r="B9" s="5"/>
      <c r="C9" s="5"/>
      <c r="D9" s="5"/>
      <c r="E9" s="5"/>
      <c r="F9" s="5"/>
      <c r="G9" s="5"/>
      <c r="H9" s="5"/>
    </row>
    <row r="10" spans="1:8" ht="18.75" x14ac:dyDescent="0.3">
      <c r="B10" s="265"/>
      <c r="C10" s="265"/>
      <c r="D10" s="265"/>
      <c r="E10" s="265"/>
      <c r="F10" s="265"/>
    </row>
    <row r="11" spans="1:8" ht="18.75" x14ac:dyDescent="0.3">
      <c r="B11" s="9"/>
      <c r="C11" s="9"/>
      <c r="D11" s="9"/>
      <c r="E11" s="9"/>
      <c r="F11" s="9"/>
    </row>
    <row r="12" spans="1:8" ht="19.5" thickBot="1" x14ac:dyDescent="0.35">
      <c r="B12" s="265" t="s">
        <v>16</v>
      </c>
      <c r="C12" s="265"/>
      <c r="D12" s="265"/>
      <c r="E12" s="265"/>
      <c r="F12" s="265"/>
    </row>
    <row r="13" spans="1:8" ht="16.5" thickBot="1" x14ac:dyDescent="0.3">
      <c r="B13" s="122" t="s">
        <v>1</v>
      </c>
      <c r="C13" s="123" t="s">
        <v>2</v>
      </c>
      <c r="D13" s="124" t="s">
        <v>3</v>
      </c>
      <c r="E13" s="124" t="s">
        <v>18</v>
      </c>
      <c r="F13" s="125" t="s">
        <v>4</v>
      </c>
    </row>
    <row r="14" spans="1:8" x14ac:dyDescent="0.25">
      <c r="B14" s="175" t="s">
        <v>103</v>
      </c>
      <c r="C14" s="189">
        <v>46078</v>
      </c>
      <c r="D14" s="198">
        <v>100</v>
      </c>
      <c r="E14" s="199">
        <v>60.31</v>
      </c>
      <c r="F14" s="196">
        <v>6031</v>
      </c>
    </row>
    <row r="15" spans="1:8" x14ac:dyDescent="0.25">
      <c r="B15" s="159" t="s">
        <v>104</v>
      </c>
      <c r="C15" s="156">
        <v>46078</v>
      </c>
      <c r="D15" s="176">
        <v>21</v>
      </c>
      <c r="E15" s="200">
        <v>60.31</v>
      </c>
      <c r="F15" s="197">
        <v>1266.51</v>
      </c>
    </row>
    <row r="16" spans="1:8" ht="15.75" thickBot="1" x14ac:dyDescent="0.3">
      <c r="B16" s="290" t="s">
        <v>35</v>
      </c>
      <c r="C16" s="290"/>
      <c r="D16" s="191">
        <f>SUM(D14:D15)</f>
        <v>121</v>
      </c>
      <c r="E16" s="191"/>
      <c r="F16" s="191">
        <f>SUM(F14:F15)</f>
        <v>7297.51</v>
      </c>
    </row>
    <row r="17" spans="2:6" ht="15.75" thickTop="1" x14ac:dyDescent="0.25">
      <c r="B17" s="6"/>
      <c r="C17" s="6"/>
      <c r="D17" s="7"/>
      <c r="E17" s="8"/>
      <c r="F17" s="4"/>
    </row>
    <row r="18" spans="2:6" x14ac:dyDescent="0.25">
      <c r="B18" s="6"/>
      <c r="C18" s="6"/>
      <c r="D18" s="7"/>
      <c r="E18" s="8"/>
      <c r="F18" s="4"/>
    </row>
    <row r="19" spans="2:6" ht="19.5" thickBot="1" x14ac:dyDescent="0.35">
      <c r="B19" s="247" t="s">
        <v>17</v>
      </c>
      <c r="C19" s="247"/>
      <c r="D19" s="247"/>
      <c r="E19" s="247"/>
      <c r="F19" s="247"/>
    </row>
    <row r="20" spans="2:6" ht="16.5" thickBot="1" x14ac:dyDescent="0.3">
      <c r="B20" s="122" t="s">
        <v>1</v>
      </c>
      <c r="C20" s="123" t="s">
        <v>2</v>
      </c>
      <c r="D20" s="124" t="s">
        <v>3</v>
      </c>
      <c r="E20" s="124" t="s">
        <v>18</v>
      </c>
      <c r="F20" s="125" t="s">
        <v>4</v>
      </c>
    </row>
    <row r="21" spans="2:6" s="121" customFormat="1" ht="15.75" x14ac:dyDescent="0.25">
      <c r="B21" s="221" t="s">
        <v>105</v>
      </c>
      <c r="C21" s="222">
        <v>46055</v>
      </c>
      <c r="D21" s="223">
        <v>10</v>
      </c>
      <c r="E21" s="202">
        <v>62.89</v>
      </c>
      <c r="F21" s="223">
        <f t="shared" ref="F21:F32" si="0">SUM(D21*E21)</f>
        <v>628.9</v>
      </c>
    </row>
    <row r="22" spans="2:6" s="121" customFormat="1" ht="15.75" x14ac:dyDescent="0.25">
      <c r="B22" s="175" t="s">
        <v>106</v>
      </c>
      <c r="C22" s="189">
        <v>46056</v>
      </c>
      <c r="D22" s="154">
        <v>90</v>
      </c>
      <c r="E22" s="155">
        <v>62.89</v>
      </c>
      <c r="F22" s="190">
        <f t="shared" si="0"/>
        <v>5660.1</v>
      </c>
    </row>
    <row r="23" spans="2:6" s="121" customFormat="1" ht="15.75" x14ac:dyDescent="0.25">
      <c r="B23" s="175" t="s">
        <v>107</v>
      </c>
      <c r="C23" s="189">
        <v>46062</v>
      </c>
      <c r="D23" s="154">
        <v>80</v>
      </c>
      <c r="E23" s="155">
        <v>62.78</v>
      </c>
      <c r="F23" s="154">
        <f t="shared" si="0"/>
        <v>5022.3999999999996</v>
      </c>
    </row>
    <row r="24" spans="2:6" s="121" customFormat="1" ht="15.75" x14ac:dyDescent="0.25">
      <c r="B24" s="175" t="s">
        <v>108</v>
      </c>
      <c r="C24" s="189">
        <v>46064</v>
      </c>
      <c r="D24" s="154">
        <v>100</v>
      </c>
      <c r="E24" s="155">
        <v>62.5</v>
      </c>
      <c r="F24" s="190">
        <f t="shared" si="0"/>
        <v>6250</v>
      </c>
    </row>
    <row r="25" spans="2:6" s="121" customFormat="1" ht="15.75" x14ac:dyDescent="0.25">
      <c r="B25" s="175" t="s">
        <v>109</v>
      </c>
      <c r="C25" s="189">
        <v>46065</v>
      </c>
      <c r="D25" s="154">
        <v>220</v>
      </c>
      <c r="E25" s="155">
        <v>62.21</v>
      </c>
      <c r="F25" s="190">
        <f t="shared" si="0"/>
        <v>13686.2</v>
      </c>
    </row>
    <row r="26" spans="2:6" s="121" customFormat="1" ht="15.75" x14ac:dyDescent="0.25">
      <c r="B26" s="175" t="s">
        <v>110</v>
      </c>
      <c r="C26" s="189">
        <v>46069</v>
      </c>
      <c r="D26" s="154">
        <v>90</v>
      </c>
      <c r="E26" s="155">
        <v>61.52</v>
      </c>
      <c r="F26" s="190">
        <f t="shared" si="0"/>
        <v>5536.8</v>
      </c>
    </row>
    <row r="27" spans="2:6" s="121" customFormat="1" ht="15.75" x14ac:dyDescent="0.25">
      <c r="B27" s="175" t="s">
        <v>111</v>
      </c>
      <c r="C27" s="189">
        <v>46071</v>
      </c>
      <c r="D27" s="154">
        <v>30</v>
      </c>
      <c r="E27" s="155">
        <v>61.33</v>
      </c>
      <c r="F27" s="190">
        <f t="shared" si="0"/>
        <v>1839.8999999999999</v>
      </c>
    </row>
    <row r="28" spans="2:6" s="121" customFormat="1" ht="15.75" x14ac:dyDescent="0.25">
      <c r="B28" s="175" t="s">
        <v>112</v>
      </c>
      <c r="C28" s="189">
        <v>46072</v>
      </c>
      <c r="D28" s="154">
        <v>40</v>
      </c>
      <c r="E28" s="155">
        <v>61.1</v>
      </c>
      <c r="F28" s="190">
        <f t="shared" si="0"/>
        <v>2444</v>
      </c>
    </row>
    <row r="29" spans="2:6" s="121" customFormat="1" ht="15.75" x14ac:dyDescent="0.25">
      <c r="B29" s="175" t="s">
        <v>113</v>
      </c>
      <c r="C29" s="189">
        <v>46076</v>
      </c>
      <c r="D29" s="154">
        <v>10</v>
      </c>
      <c r="E29" s="155">
        <v>60.79</v>
      </c>
      <c r="F29" s="190">
        <f t="shared" si="0"/>
        <v>607.9</v>
      </c>
    </row>
    <row r="30" spans="2:6" s="121" customFormat="1" ht="15.75" x14ac:dyDescent="0.25">
      <c r="B30" s="175" t="s">
        <v>114</v>
      </c>
      <c r="C30" s="189">
        <v>46077</v>
      </c>
      <c r="D30" s="154">
        <v>120</v>
      </c>
      <c r="E30" s="155">
        <v>60.58</v>
      </c>
      <c r="F30" s="190">
        <f t="shared" si="0"/>
        <v>7269.5999999999995</v>
      </c>
    </row>
    <row r="31" spans="2:6" s="121" customFormat="1" ht="15.75" x14ac:dyDescent="0.25">
      <c r="B31" s="175" t="s">
        <v>115</v>
      </c>
      <c r="C31" s="189">
        <v>46078</v>
      </c>
      <c r="D31" s="154">
        <v>70</v>
      </c>
      <c r="E31" s="155">
        <v>60.31</v>
      </c>
      <c r="F31" s="190">
        <f t="shared" si="0"/>
        <v>4221.7</v>
      </c>
    </row>
    <row r="32" spans="2:6" s="121" customFormat="1" ht="15.75" x14ac:dyDescent="0.25">
      <c r="B32" s="175" t="s">
        <v>116</v>
      </c>
      <c r="C32" s="189">
        <v>46079</v>
      </c>
      <c r="D32" s="154">
        <v>100</v>
      </c>
      <c r="E32" s="160">
        <v>59.99</v>
      </c>
      <c r="F32" s="190">
        <f t="shared" si="0"/>
        <v>5999</v>
      </c>
    </row>
    <row r="33" spans="2:7" ht="15.75" thickBot="1" x14ac:dyDescent="0.3">
      <c r="B33" s="290" t="s">
        <v>10</v>
      </c>
      <c r="C33" s="290"/>
      <c r="D33" s="191">
        <f>SUM(D21:D32)</f>
        <v>960</v>
      </c>
      <c r="E33" s="191"/>
      <c r="F33" s="191">
        <f>SUM(F21:F32)</f>
        <v>59166.5</v>
      </c>
    </row>
    <row r="34" spans="2:7" ht="19.5" thickTop="1" x14ac:dyDescent="0.3">
      <c r="B34" s="34"/>
      <c r="C34" s="34"/>
      <c r="D34" s="35"/>
      <c r="E34" s="35"/>
      <c r="F34" s="4"/>
    </row>
    <row r="35" spans="2:7" ht="18.75" x14ac:dyDescent="0.3">
      <c r="B35" s="34"/>
      <c r="C35" s="34"/>
      <c r="D35" s="35"/>
      <c r="E35" s="35"/>
      <c r="F35" s="4"/>
    </row>
    <row r="36" spans="2:7" ht="19.5" thickBot="1" x14ac:dyDescent="0.35">
      <c r="B36" s="247" t="s">
        <v>24</v>
      </c>
      <c r="C36" s="247"/>
      <c r="D36" s="247"/>
      <c r="E36" s="247"/>
      <c r="F36" s="247"/>
      <c r="G36" s="36"/>
    </row>
    <row r="37" spans="2:7" s="127" customFormat="1" ht="16.5" thickBot="1" x14ac:dyDescent="0.3">
      <c r="B37" s="122" t="s">
        <v>1</v>
      </c>
      <c r="C37" s="123" t="s">
        <v>2</v>
      </c>
      <c r="D37" s="124" t="s">
        <v>3</v>
      </c>
      <c r="E37" s="124" t="s">
        <v>18</v>
      </c>
      <c r="F37" s="125" t="s">
        <v>4</v>
      </c>
      <c r="G37" s="126"/>
    </row>
    <row r="38" spans="2:7" s="127" customFormat="1" ht="15.75" x14ac:dyDescent="0.2">
      <c r="B38" s="175" t="s">
        <v>117</v>
      </c>
      <c r="C38" s="189">
        <v>46062</v>
      </c>
      <c r="D38" s="176">
        <v>34</v>
      </c>
      <c r="E38" s="224">
        <v>62.5</v>
      </c>
      <c r="F38" s="154">
        <f t="shared" ref="F38:F44" si="1">SUM(D38*E38)</f>
        <v>2125</v>
      </c>
      <c r="G38" s="126"/>
    </row>
    <row r="39" spans="2:7" s="127" customFormat="1" ht="15.75" x14ac:dyDescent="0.2">
      <c r="B39" s="175" t="s">
        <v>118</v>
      </c>
      <c r="C39" s="189">
        <v>46062</v>
      </c>
      <c r="D39" s="176">
        <v>31</v>
      </c>
      <c r="E39" s="225">
        <v>62.49</v>
      </c>
      <c r="F39" s="154">
        <f t="shared" si="1"/>
        <v>1937.19</v>
      </c>
      <c r="G39" s="126"/>
    </row>
    <row r="40" spans="2:7" s="127" customFormat="1" ht="15.75" x14ac:dyDescent="0.2">
      <c r="B40" s="175" t="s">
        <v>119</v>
      </c>
      <c r="C40" s="189">
        <v>46066</v>
      </c>
      <c r="D40" s="176">
        <v>41</v>
      </c>
      <c r="E40" s="225">
        <v>62.04</v>
      </c>
      <c r="F40" s="154">
        <f t="shared" si="1"/>
        <v>2543.64</v>
      </c>
      <c r="G40" s="126"/>
    </row>
    <row r="41" spans="2:7" s="127" customFormat="1" ht="15.75" x14ac:dyDescent="0.2">
      <c r="B41" s="175" t="s">
        <v>120</v>
      </c>
      <c r="C41" s="189">
        <v>46072</v>
      </c>
      <c r="D41" s="176">
        <v>32</v>
      </c>
      <c r="E41" s="225">
        <v>61.02</v>
      </c>
      <c r="F41" s="154">
        <f t="shared" si="1"/>
        <v>1952.64</v>
      </c>
      <c r="G41" s="126"/>
    </row>
    <row r="42" spans="2:7" s="127" customFormat="1" ht="15.75" x14ac:dyDescent="0.2">
      <c r="B42" s="175" t="s">
        <v>121</v>
      </c>
      <c r="C42" s="189">
        <v>46077</v>
      </c>
      <c r="D42" s="176">
        <v>33</v>
      </c>
      <c r="E42" s="225">
        <v>60.58</v>
      </c>
      <c r="F42" s="154">
        <f t="shared" si="1"/>
        <v>1999.1399999999999</v>
      </c>
      <c r="G42" s="126"/>
    </row>
    <row r="43" spans="2:7" s="127" customFormat="1" ht="15.75" x14ac:dyDescent="0.2">
      <c r="B43" s="175" t="s">
        <v>122</v>
      </c>
      <c r="C43" s="189">
        <v>46077</v>
      </c>
      <c r="D43" s="176">
        <v>30</v>
      </c>
      <c r="E43" s="225">
        <v>60.58</v>
      </c>
      <c r="F43" s="154">
        <f t="shared" si="1"/>
        <v>1817.3999999999999</v>
      </c>
      <c r="G43" s="126"/>
    </row>
    <row r="44" spans="2:7" s="127" customFormat="1" ht="15.75" x14ac:dyDescent="0.2">
      <c r="B44" s="175" t="s">
        <v>123</v>
      </c>
      <c r="C44" s="189">
        <v>46078</v>
      </c>
      <c r="D44" s="176">
        <v>30</v>
      </c>
      <c r="E44" s="225">
        <v>60.31</v>
      </c>
      <c r="F44" s="154">
        <f t="shared" si="1"/>
        <v>1809.3000000000002</v>
      </c>
      <c r="G44" s="126"/>
    </row>
    <row r="45" spans="2:7" s="127" customFormat="1" ht="15.75" x14ac:dyDescent="0.2">
      <c r="B45" s="175" t="s">
        <v>124</v>
      </c>
      <c r="C45" s="189">
        <v>46078</v>
      </c>
      <c r="D45" s="176">
        <v>37</v>
      </c>
      <c r="E45" s="195">
        <v>60.31</v>
      </c>
      <c r="F45" s="154">
        <f>SUM(D45*E45)</f>
        <v>2231.4700000000003</v>
      </c>
      <c r="G45" s="126"/>
    </row>
    <row r="46" spans="2:7" s="127" customFormat="1" ht="15.75" x14ac:dyDescent="0.2">
      <c r="B46" s="175" t="s">
        <v>125</v>
      </c>
      <c r="C46" s="189">
        <v>46079</v>
      </c>
      <c r="D46" s="176">
        <v>33</v>
      </c>
      <c r="E46" s="195">
        <v>59.99</v>
      </c>
      <c r="F46" s="154">
        <f t="shared" ref="F46:F47" si="2">SUM(D46*E46)</f>
        <v>1979.67</v>
      </c>
      <c r="G46" s="126"/>
    </row>
    <row r="47" spans="2:7" s="127" customFormat="1" ht="15.75" x14ac:dyDescent="0.2">
      <c r="B47" s="175" t="s">
        <v>126</v>
      </c>
      <c r="C47" s="189">
        <v>46079</v>
      </c>
      <c r="D47" s="176">
        <v>35</v>
      </c>
      <c r="E47" s="201">
        <v>59.5</v>
      </c>
      <c r="F47" s="154">
        <f t="shared" si="2"/>
        <v>2082.5</v>
      </c>
      <c r="G47" s="126"/>
    </row>
    <row r="48" spans="2:7" ht="19.5" thickBot="1" x14ac:dyDescent="0.35">
      <c r="B48" s="248" t="s">
        <v>35</v>
      </c>
      <c r="C48" s="248"/>
      <c r="D48" s="30">
        <f>SUM(D38:D47)</f>
        <v>336</v>
      </c>
      <c r="E48" s="30"/>
      <c r="F48" s="30">
        <f>SUM(F38:F47)</f>
        <v>20477.949999999997</v>
      </c>
    </row>
    <row r="49" spans="1:6" ht="15.75" thickTop="1" x14ac:dyDescent="0.25">
      <c r="B49" s="6"/>
      <c r="C49" s="6"/>
      <c r="D49" s="7"/>
      <c r="E49" s="10"/>
      <c r="F49" s="8"/>
    </row>
    <row r="50" spans="1:6" x14ac:dyDescent="0.25">
      <c r="B50" s="6"/>
      <c r="C50" s="6"/>
      <c r="D50" s="7"/>
      <c r="E50" s="10"/>
      <c r="F50" s="8"/>
    </row>
    <row r="51" spans="1:6" ht="19.5" thickBot="1" x14ac:dyDescent="0.35">
      <c r="B51" s="247" t="s">
        <v>37</v>
      </c>
      <c r="C51" s="247"/>
      <c r="D51" s="247"/>
      <c r="E51" s="247"/>
      <c r="F51" s="247"/>
    </row>
    <row r="52" spans="1:6" ht="16.5" thickBot="1" x14ac:dyDescent="0.3">
      <c r="B52" s="122" t="s">
        <v>1</v>
      </c>
      <c r="C52" s="123" t="s">
        <v>2</v>
      </c>
      <c r="D52" s="124" t="s">
        <v>3</v>
      </c>
      <c r="E52" s="124" t="s">
        <v>18</v>
      </c>
      <c r="F52" s="125" t="s">
        <v>4</v>
      </c>
    </row>
    <row r="53" spans="1:6" s="121" customFormat="1" ht="15.75" x14ac:dyDescent="0.25">
      <c r="B53" s="175" t="s">
        <v>128</v>
      </c>
      <c r="C53" s="189">
        <v>46073</v>
      </c>
      <c r="D53" s="198">
        <v>157551</v>
      </c>
      <c r="E53" s="199">
        <v>63.079110573718978</v>
      </c>
      <c r="F53" s="197">
        <v>9938176.9499999993</v>
      </c>
    </row>
    <row r="54" spans="1:6" s="121" customFormat="1" ht="15.75" x14ac:dyDescent="0.25">
      <c r="B54" s="175" t="s">
        <v>129</v>
      </c>
      <c r="C54" s="189">
        <v>46078</v>
      </c>
      <c r="D54" s="154">
        <v>66703.5</v>
      </c>
      <c r="E54" s="200">
        <v>62.680228323800002</v>
      </c>
      <c r="F54" s="197">
        <v>4180990.6099965936</v>
      </c>
    </row>
    <row r="55" spans="1:6" ht="15.75" thickBot="1" x14ac:dyDescent="0.3">
      <c r="B55" s="290" t="s">
        <v>10</v>
      </c>
      <c r="C55" s="290"/>
      <c r="D55" s="191">
        <f>SUM(D53:D54)</f>
        <v>224254.5</v>
      </c>
      <c r="E55" s="191"/>
      <c r="F55" s="191">
        <f>SUM(F53:F54)</f>
        <v>14119167.559996594</v>
      </c>
    </row>
    <row r="56" spans="1:6" ht="19.5" thickTop="1" x14ac:dyDescent="0.3">
      <c r="B56" s="100"/>
      <c r="C56" s="100"/>
      <c r="D56" s="35"/>
      <c r="E56" s="35"/>
      <c r="F56" s="35"/>
    </row>
    <row r="57" spans="1:6" ht="19.5" hidden="1" thickBot="1" x14ac:dyDescent="0.35">
      <c r="B57" s="247" t="s">
        <v>31</v>
      </c>
      <c r="C57" s="247"/>
      <c r="D57" s="247"/>
      <c r="E57" s="247"/>
      <c r="F57" s="247"/>
    </row>
    <row r="58" spans="1:6" ht="16.5" hidden="1" thickBot="1" x14ac:dyDescent="0.3">
      <c r="B58" s="122" t="s">
        <v>1</v>
      </c>
      <c r="C58" s="123" t="s">
        <v>2</v>
      </c>
      <c r="D58" s="124" t="s">
        <v>3</v>
      </c>
      <c r="E58" s="124" t="s">
        <v>18</v>
      </c>
      <c r="F58" s="125" t="s">
        <v>4</v>
      </c>
    </row>
    <row r="59" spans="1:6" hidden="1" x14ac:dyDescent="0.25">
      <c r="B59" s="159"/>
      <c r="C59" s="156"/>
      <c r="D59" s="193"/>
      <c r="E59" s="194"/>
      <c r="F59" s="190"/>
    </row>
    <row r="60" spans="1:6" ht="19.5" hidden="1" thickBot="1" x14ac:dyDescent="0.35">
      <c r="B60" s="248" t="s">
        <v>10</v>
      </c>
      <c r="C60" s="248"/>
      <c r="D60" s="30">
        <f>SUM(D59:D59)</f>
        <v>0</v>
      </c>
      <c r="E60" s="30"/>
      <c r="F60" s="30">
        <f>SUM(F59:F59)</f>
        <v>0</v>
      </c>
    </row>
    <row r="61" spans="1:6" ht="15.75" x14ac:dyDescent="0.25">
      <c r="A61" s="251"/>
      <c r="B61" s="251"/>
      <c r="C61" s="251"/>
      <c r="D61" s="251"/>
      <c r="E61" s="251"/>
      <c r="F61" s="251"/>
    </row>
    <row r="62" spans="1:6" ht="19.5" thickBot="1" x14ac:dyDescent="0.35">
      <c r="A62" s="188"/>
      <c r="B62" s="247" t="s">
        <v>62</v>
      </c>
      <c r="C62" s="247"/>
      <c r="D62" s="247"/>
      <c r="E62" s="247"/>
      <c r="F62" s="247"/>
    </row>
    <row r="63" spans="1:6" ht="16.5" thickBot="1" x14ac:dyDescent="0.3">
      <c r="A63" s="188"/>
      <c r="B63" s="122" t="s">
        <v>1</v>
      </c>
      <c r="C63" s="123" t="s">
        <v>2</v>
      </c>
      <c r="D63" s="124" t="s">
        <v>3</v>
      </c>
      <c r="E63" s="124" t="s">
        <v>18</v>
      </c>
      <c r="F63" s="125" t="s">
        <v>4</v>
      </c>
    </row>
    <row r="64" spans="1:6" ht="15.75" x14ac:dyDescent="0.25">
      <c r="A64" s="188"/>
      <c r="B64" s="175" t="s">
        <v>127</v>
      </c>
      <c r="C64" s="189">
        <v>46057</v>
      </c>
      <c r="D64" s="193">
        <v>713.56</v>
      </c>
      <c r="E64" s="226">
        <v>62.914709999999999</v>
      </c>
      <c r="F64" s="197">
        <f t="shared" ref="F64" si="3">SUM(D64*E64)</f>
        <v>44893.420467599994</v>
      </c>
    </row>
    <row r="65" spans="1:8" ht="19.5" thickBot="1" x14ac:dyDescent="0.35">
      <c r="A65" s="188"/>
      <c r="B65" s="248" t="s">
        <v>10</v>
      </c>
      <c r="C65" s="248"/>
      <c r="D65" s="30">
        <f>SUM(D64:D64)</f>
        <v>713.56</v>
      </c>
      <c r="E65" s="30"/>
      <c r="F65" s="30">
        <f>SUM(F64:F64)</f>
        <v>44893.420467599994</v>
      </c>
    </row>
    <row r="66" spans="1:8" ht="16.5" thickTop="1" x14ac:dyDescent="0.25">
      <c r="A66" s="188"/>
      <c r="B66" s="188"/>
      <c r="C66" s="188"/>
      <c r="D66" s="188"/>
      <c r="E66" s="188"/>
      <c r="F66" s="188"/>
    </row>
    <row r="67" spans="1:8" ht="15.75" x14ac:dyDescent="0.25">
      <c r="A67" s="188"/>
      <c r="B67" s="188"/>
      <c r="C67" s="188"/>
      <c r="D67" s="188"/>
      <c r="E67" s="188"/>
      <c r="F67" s="188"/>
    </row>
    <row r="68" spans="1:8" ht="15.75" x14ac:dyDescent="0.25">
      <c r="A68" s="188"/>
      <c r="B68" s="188"/>
      <c r="C68" s="188"/>
      <c r="D68" s="188"/>
      <c r="E68" s="188"/>
      <c r="F68" s="188"/>
    </row>
    <row r="69" spans="1:8" ht="19.5" thickBot="1" x14ac:dyDescent="0.35">
      <c r="A69" s="128"/>
      <c r="B69" s="287" t="s">
        <v>58</v>
      </c>
      <c r="C69" s="287"/>
      <c r="D69" s="287"/>
      <c r="E69" s="287"/>
      <c r="F69" s="287"/>
    </row>
    <row r="70" spans="1:8" ht="15.75" x14ac:dyDescent="0.25">
      <c r="B70" s="131" t="s">
        <v>49</v>
      </c>
      <c r="C70" s="132" t="s">
        <v>50</v>
      </c>
      <c r="D70" s="133" t="s">
        <v>52</v>
      </c>
      <c r="E70" s="134" t="s">
        <v>51</v>
      </c>
    </row>
    <row r="71" spans="1:8" s="121" customFormat="1" ht="15.75" x14ac:dyDescent="0.25">
      <c r="B71" s="135" t="s">
        <v>130</v>
      </c>
      <c r="C71" s="136" t="s">
        <v>131</v>
      </c>
      <c r="D71" s="291">
        <v>-368089.11</v>
      </c>
      <c r="E71" s="293">
        <v>-368089.11</v>
      </c>
    </row>
    <row r="72" spans="1:8" s="121" customFormat="1" ht="15.75" x14ac:dyDescent="0.25">
      <c r="B72" s="137" t="s">
        <v>61</v>
      </c>
      <c r="C72" s="138" t="s">
        <v>33</v>
      </c>
      <c r="D72" s="292"/>
      <c r="E72" s="294"/>
    </row>
    <row r="73" spans="1:8" ht="15.75" thickBot="1" x14ac:dyDescent="0.3">
      <c r="A73" s="42"/>
      <c r="B73" s="288" t="s">
        <v>35</v>
      </c>
      <c r="C73" s="289"/>
      <c r="D73" s="161">
        <f>SUM(D71:D72)</f>
        <v>-368089.11</v>
      </c>
      <c r="E73" s="162">
        <f>SUM(E71:E71)</f>
        <v>-368089.11</v>
      </c>
    </row>
    <row r="74" spans="1:8" ht="18.75" x14ac:dyDescent="0.3">
      <c r="B74" s="34"/>
      <c r="C74" s="34"/>
      <c r="D74" s="35"/>
      <c r="E74" s="35"/>
      <c r="F74" s="50"/>
      <c r="G74" s="44"/>
      <c r="H74" s="45"/>
    </row>
    <row r="75" spans="1:8" ht="15.75" thickBot="1" x14ac:dyDescent="0.3">
      <c r="B75" s="6"/>
      <c r="C75" s="6"/>
      <c r="D75" s="11"/>
      <c r="E75" s="10"/>
      <c r="F75" s="10"/>
      <c r="G75" s="51"/>
      <c r="H75" s="47"/>
    </row>
    <row r="76" spans="1:8" ht="19.5" thickBot="1" x14ac:dyDescent="0.35">
      <c r="B76" s="6"/>
      <c r="C76" s="285" t="s">
        <v>5</v>
      </c>
      <c r="D76" s="286"/>
      <c r="F76" s="10"/>
      <c r="G76" s="53"/>
      <c r="H76" s="53"/>
    </row>
    <row r="77" spans="1:8" ht="18.75" x14ac:dyDescent="0.3">
      <c r="B77" s="6"/>
      <c r="C77" s="129" t="s">
        <v>53</v>
      </c>
      <c r="D77" s="130" t="s">
        <v>6</v>
      </c>
      <c r="F77" s="10"/>
      <c r="G77" s="33"/>
      <c r="H77" s="33"/>
    </row>
    <row r="78" spans="1:8" ht="18.75" x14ac:dyDescent="0.3">
      <c r="B78" s="6"/>
      <c r="C78" s="13">
        <f>D65+D60+D55+D48+D33+D16</f>
        <v>226385.06</v>
      </c>
      <c r="D78" s="14">
        <f>F60+F55+F48+F33+F16+F65+E73</f>
        <v>13882913.830464194</v>
      </c>
      <c r="F78" s="10"/>
    </row>
    <row r="79" spans="1:8" ht="18.75" x14ac:dyDescent="0.3">
      <c r="B79" s="6"/>
      <c r="C79" s="12"/>
      <c r="D79" s="31"/>
      <c r="E79" s="32"/>
      <c r="F79" s="10"/>
    </row>
    <row r="80" spans="1:8" x14ac:dyDescent="0.25">
      <c r="B80" s="6"/>
      <c r="C80" s="12"/>
      <c r="D80" s="7"/>
      <c r="E80" s="15" t="s">
        <v>12</v>
      </c>
      <c r="F80" s="16"/>
    </row>
    <row r="81" spans="2:6" x14ac:dyDescent="0.25">
      <c r="B81" s="2"/>
      <c r="C81" s="42"/>
      <c r="D81" s="42"/>
      <c r="E81" s="43"/>
      <c r="F81" s="42"/>
    </row>
    <row r="82" spans="2:6" x14ac:dyDescent="0.25">
      <c r="B82" s="46"/>
      <c r="C82" s="46"/>
      <c r="D82" s="46"/>
      <c r="E82" s="2"/>
      <c r="F82" s="51"/>
    </row>
    <row r="83" spans="2:6" x14ac:dyDescent="0.25">
      <c r="E83" s="48"/>
      <c r="F83" s="52"/>
    </row>
    <row r="91" spans="2:6" ht="18.75" thickBot="1" x14ac:dyDescent="0.3">
      <c r="B91" s="276" t="s">
        <v>11</v>
      </c>
      <c r="C91" s="276"/>
      <c r="D91" s="276"/>
      <c r="E91" s="276"/>
    </row>
    <row r="92" spans="2:6" ht="16.5" thickBot="1" x14ac:dyDescent="0.3">
      <c r="B92" s="106" t="s">
        <v>2</v>
      </c>
      <c r="C92" s="107" t="s">
        <v>1</v>
      </c>
      <c r="D92" s="108" t="s">
        <v>57</v>
      </c>
      <c r="E92" s="109" t="s">
        <v>13</v>
      </c>
    </row>
    <row r="93" spans="2:6" x14ac:dyDescent="0.25">
      <c r="B93" s="93">
        <v>46055</v>
      </c>
      <c r="C93" s="148" t="s">
        <v>152</v>
      </c>
      <c r="D93" s="143" t="s">
        <v>66</v>
      </c>
      <c r="E93" s="83">
        <v>1570</v>
      </c>
    </row>
    <row r="94" spans="2:6" x14ac:dyDescent="0.25">
      <c r="B94" s="93">
        <v>46055</v>
      </c>
      <c r="C94" s="91" t="s">
        <v>153</v>
      </c>
      <c r="D94" s="92" t="s">
        <v>39</v>
      </c>
      <c r="E94" s="67">
        <v>7</v>
      </c>
    </row>
    <row r="95" spans="2:6" x14ac:dyDescent="0.25">
      <c r="B95" s="93">
        <v>46055</v>
      </c>
      <c r="C95" s="91" t="s">
        <v>154</v>
      </c>
      <c r="D95" s="92" t="s">
        <v>39</v>
      </c>
      <c r="E95" s="67">
        <v>750</v>
      </c>
    </row>
    <row r="96" spans="2:6" x14ac:dyDescent="0.25">
      <c r="B96" s="93">
        <v>46055</v>
      </c>
      <c r="C96" s="148" t="s">
        <v>155</v>
      </c>
      <c r="D96" s="92" t="s">
        <v>37</v>
      </c>
      <c r="E96" s="67">
        <v>7958867.9800000004</v>
      </c>
    </row>
    <row r="97" spans="2:5" x14ac:dyDescent="0.25">
      <c r="B97" s="93">
        <v>46055</v>
      </c>
      <c r="C97" s="229" t="s">
        <v>156</v>
      </c>
      <c r="D97" s="92" t="s">
        <v>37</v>
      </c>
      <c r="E97" s="67">
        <v>2360</v>
      </c>
    </row>
    <row r="98" spans="2:5" x14ac:dyDescent="0.25">
      <c r="B98" s="93">
        <v>46055</v>
      </c>
      <c r="C98" s="91" t="s">
        <v>157</v>
      </c>
      <c r="D98" s="92" t="s">
        <v>158</v>
      </c>
      <c r="E98" s="67">
        <v>2024</v>
      </c>
    </row>
    <row r="99" spans="2:5" x14ac:dyDescent="0.25">
      <c r="B99" s="93">
        <v>46055</v>
      </c>
      <c r="C99" s="102" t="s">
        <v>159</v>
      </c>
      <c r="D99" s="92" t="s">
        <v>158</v>
      </c>
      <c r="E99" s="67">
        <v>3223</v>
      </c>
    </row>
    <row r="100" spans="2:5" x14ac:dyDescent="0.25">
      <c r="B100" s="93">
        <v>46055</v>
      </c>
      <c r="C100" s="91" t="s">
        <v>160</v>
      </c>
      <c r="D100" s="92" t="s">
        <v>38</v>
      </c>
      <c r="E100" s="67">
        <v>75549.45</v>
      </c>
    </row>
    <row r="101" spans="2:5" x14ac:dyDescent="0.25">
      <c r="B101" s="93">
        <v>46055</v>
      </c>
      <c r="C101" s="91" t="s">
        <v>161</v>
      </c>
      <c r="D101" s="92" t="s">
        <v>37</v>
      </c>
      <c r="E101" s="67">
        <v>9561</v>
      </c>
    </row>
    <row r="102" spans="2:5" x14ac:dyDescent="0.25">
      <c r="B102" s="93">
        <v>46055</v>
      </c>
      <c r="C102" s="91" t="s">
        <v>162</v>
      </c>
      <c r="D102" s="92" t="s">
        <v>37</v>
      </c>
      <c r="E102" s="67">
        <v>10130</v>
      </c>
    </row>
    <row r="103" spans="2:5" x14ac:dyDescent="0.25">
      <c r="B103" s="93">
        <v>46055</v>
      </c>
      <c r="C103" s="91" t="s">
        <v>163</v>
      </c>
      <c r="D103" s="92" t="s">
        <v>37</v>
      </c>
      <c r="E103" s="67">
        <v>9250</v>
      </c>
    </row>
    <row r="104" spans="2:5" x14ac:dyDescent="0.25">
      <c r="B104" s="93">
        <v>46055</v>
      </c>
      <c r="C104" s="91" t="s">
        <v>164</v>
      </c>
      <c r="D104" s="92" t="s">
        <v>48</v>
      </c>
      <c r="E104" s="67">
        <v>13360</v>
      </c>
    </row>
    <row r="105" spans="2:5" x14ac:dyDescent="0.25">
      <c r="B105" s="93">
        <v>46055</v>
      </c>
      <c r="C105" s="91" t="s">
        <v>165</v>
      </c>
      <c r="D105" s="63" t="s">
        <v>37</v>
      </c>
      <c r="E105" s="67">
        <v>264215.08</v>
      </c>
    </row>
    <row r="106" spans="2:5" x14ac:dyDescent="0.25">
      <c r="B106" s="93">
        <v>46055</v>
      </c>
      <c r="C106" s="91" t="s">
        <v>166</v>
      </c>
      <c r="D106" s="63" t="s">
        <v>28</v>
      </c>
      <c r="E106" s="67">
        <v>3109</v>
      </c>
    </row>
    <row r="107" spans="2:5" x14ac:dyDescent="0.25">
      <c r="B107" s="93">
        <v>46055</v>
      </c>
      <c r="C107" s="91" t="s">
        <v>167</v>
      </c>
      <c r="D107" s="92" t="s">
        <v>168</v>
      </c>
      <c r="E107" s="67">
        <v>1152</v>
      </c>
    </row>
    <row r="108" spans="2:5" x14ac:dyDescent="0.25">
      <c r="B108" s="93">
        <v>46055</v>
      </c>
      <c r="C108" s="91" t="s">
        <v>169</v>
      </c>
      <c r="D108" s="92" t="s">
        <v>168</v>
      </c>
      <c r="E108" s="67">
        <v>566</v>
      </c>
    </row>
    <row r="109" spans="2:5" x14ac:dyDescent="0.25">
      <c r="B109" s="93">
        <v>46056</v>
      </c>
      <c r="C109" s="91" t="s">
        <v>170</v>
      </c>
      <c r="D109" s="92" t="s">
        <v>37</v>
      </c>
      <c r="E109" s="67">
        <v>3837553.76</v>
      </c>
    </row>
    <row r="110" spans="2:5" x14ac:dyDescent="0.25">
      <c r="B110" s="93">
        <v>46056</v>
      </c>
      <c r="C110" s="230" t="s">
        <v>171</v>
      </c>
      <c r="D110" s="231" t="s">
        <v>31</v>
      </c>
      <c r="E110" s="232">
        <v>226965.79</v>
      </c>
    </row>
    <row r="111" spans="2:5" x14ac:dyDescent="0.25">
      <c r="B111" s="93">
        <v>46056</v>
      </c>
      <c r="C111" s="91" t="s">
        <v>172</v>
      </c>
      <c r="D111" s="92" t="s">
        <v>31</v>
      </c>
      <c r="E111" s="67">
        <v>70320</v>
      </c>
    </row>
    <row r="112" spans="2:5" x14ac:dyDescent="0.25">
      <c r="B112" s="93">
        <v>46056</v>
      </c>
      <c r="C112" s="91" t="s">
        <v>173</v>
      </c>
      <c r="D112" s="92" t="s">
        <v>39</v>
      </c>
      <c r="E112" s="67">
        <v>921680</v>
      </c>
    </row>
    <row r="113" spans="2:5" x14ac:dyDescent="0.25">
      <c r="B113" s="93">
        <v>46056</v>
      </c>
      <c r="C113" s="92" t="s">
        <v>174</v>
      </c>
      <c r="D113" s="92" t="s">
        <v>40</v>
      </c>
      <c r="E113" s="67">
        <v>6700</v>
      </c>
    </row>
    <row r="114" spans="2:5" x14ac:dyDescent="0.25">
      <c r="B114" s="93">
        <v>46056</v>
      </c>
      <c r="C114" s="92" t="s">
        <v>175</v>
      </c>
      <c r="D114" s="92" t="s">
        <v>40</v>
      </c>
      <c r="E114" s="67">
        <v>2516</v>
      </c>
    </row>
    <row r="115" spans="2:5" x14ac:dyDescent="0.25">
      <c r="B115" s="93">
        <v>46056</v>
      </c>
      <c r="C115" s="91" t="s">
        <v>176</v>
      </c>
      <c r="D115" s="92" t="s">
        <v>40</v>
      </c>
      <c r="E115" s="67">
        <v>850</v>
      </c>
    </row>
    <row r="116" spans="2:5" x14ac:dyDescent="0.25">
      <c r="B116" s="93">
        <v>46056</v>
      </c>
      <c r="C116" s="91" t="s">
        <v>177</v>
      </c>
      <c r="D116" s="92" t="s">
        <v>168</v>
      </c>
      <c r="E116" s="67">
        <v>109000</v>
      </c>
    </row>
    <row r="117" spans="2:5" x14ac:dyDescent="0.25">
      <c r="B117" s="93">
        <v>46056</v>
      </c>
      <c r="C117" s="91" t="s">
        <v>68</v>
      </c>
      <c r="D117" s="92" t="s">
        <v>37</v>
      </c>
      <c r="E117" s="67">
        <v>12490</v>
      </c>
    </row>
    <row r="118" spans="2:5" x14ac:dyDescent="0.25">
      <c r="B118" s="93">
        <v>46056</v>
      </c>
      <c r="C118" s="91" t="s">
        <v>178</v>
      </c>
      <c r="D118" s="92" t="s">
        <v>37</v>
      </c>
      <c r="E118" s="67">
        <v>7800</v>
      </c>
    </row>
    <row r="119" spans="2:5" x14ac:dyDescent="0.25">
      <c r="B119" s="93">
        <v>46056</v>
      </c>
      <c r="C119" s="91" t="s">
        <v>179</v>
      </c>
      <c r="D119" s="92" t="s">
        <v>40</v>
      </c>
      <c r="E119" s="67">
        <v>384</v>
      </c>
    </row>
    <row r="120" spans="2:5" x14ac:dyDescent="0.25">
      <c r="B120" s="93">
        <v>46056</v>
      </c>
      <c r="C120" s="91" t="s">
        <v>180</v>
      </c>
      <c r="D120" s="92" t="s">
        <v>158</v>
      </c>
      <c r="E120" s="67">
        <v>1774.45</v>
      </c>
    </row>
    <row r="121" spans="2:5" x14ac:dyDescent="0.25">
      <c r="B121" s="93">
        <v>46057</v>
      </c>
      <c r="C121" s="91" t="s">
        <v>181</v>
      </c>
      <c r="D121" s="92" t="s">
        <v>31</v>
      </c>
      <c r="E121" s="67">
        <v>156474.49</v>
      </c>
    </row>
    <row r="122" spans="2:5" x14ac:dyDescent="0.25">
      <c r="B122" s="93">
        <v>46057</v>
      </c>
      <c r="C122" s="91" t="s">
        <v>182</v>
      </c>
      <c r="D122" s="92" t="s">
        <v>31</v>
      </c>
      <c r="E122" s="81">
        <v>83865.55</v>
      </c>
    </row>
    <row r="123" spans="2:5" x14ac:dyDescent="0.25">
      <c r="B123" s="93">
        <v>46057</v>
      </c>
      <c r="C123" s="91" t="s">
        <v>183</v>
      </c>
      <c r="D123" s="92" t="s">
        <v>39</v>
      </c>
      <c r="E123" s="67">
        <v>6356</v>
      </c>
    </row>
    <row r="124" spans="2:5" x14ac:dyDescent="0.25">
      <c r="B124" s="93">
        <v>46057</v>
      </c>
      <c r="C124" s="91" t="s">
        <v>184</v>
      </c>
      <c r="D124" s="93" t="s">
        <v>168</v>
      </c>
      <c r="E124" s="67">
        <v>3567</v>
      </c>
    </row>
    <row r="125" spans="2:5" x14ac:dyDescent="0.25">
      <c r="B125" s="93">
        <v>46057</v>
      </c>
      <c r="C125" s="91" t="s">
        <v>185</v>
      </c>
      <c r="D125" s="92" t="s">
        <v>37</v>
      </c>
      <c r="E125" s="67">
        <v>14769</v>
      </c>
    </row>
    <row r="126" spans="2:5" x14ac:dyDescent="0.25">
      <c r="B126" s="93">
        <v>46057</v>
      </c>
      <c r="C126" s="91" t="s">
        <v>186</v>
      </c>
      <c r="D126" s="92" t="s">
        <v>37</v>
      </c>
      <c r="E126" s="67">
        <v>8781</v>
      </c>
    </row>
    <row r="127" spans="2:5" x14ac:dyDescent="0.25">
      <c r="B127" s="93">
        <v>46058</v>
      </c>
      <c r="C127" s="91" t="s">
        <v>187</v>
      </c>
      <c r="D127" s="93" t="s">
        <v>39</v>
      </c>
      <c r="E127" s="67">
        <v>6289</v>
      </c>
    </row>
    <row r="128" spans="2:5" x14ac:dyDescent="0.25">
      <c r="B128" s="93">
        <v>46058</v>
      </c>
      <c r="C128" s="91" t="s">
        <v>188</v>
      </c>
      <c r="D128" s="93" t="s">
        <v>39</v>
      </c>
      <c r="E128" s="67">
        <v>6289</v>
      </c>
    </row>
    <row r="129" spans="2:5" x14ac:dyDescent="0.25">
      <c r="B129" s="93">
        <v>46058</v>
      </c>
      <c r="C129" s="91" t="s">
        <v>67</v>
      </c>
      <c r="D129" s="93" t="s">
        <v>39</v>
      </c>
      <c r="E129" s="67">
        <v>2250</v>
      </c>
    </row>
    <row r="130" spans="2:5" x14ac:dyDescent="0.25">
      <c r="B130" s="93">
        <v>46058</v>
      </c>
      <c r="C130" s="91" t="s">
        <v>189</v>
      </c>
      <c r="D130" s="93" t="s">
        <v>31</v>
      </c>
      <c r="E130" s="67">
        <v>30192.93</v>
      </c>
    </row>
    <row r="131" spans="2:5" x14ac:dyDescent="0.25">
      <c r="B131" s="93">
        <v>46058</v>
      </c>
      <c r="C131" s="91" t="s">
        <v>190</v>
      </c>
      <c r="D131" s="92" t="s">
        <v>37</v>
      </c>
      <c r="E131" s="67">
        <v>14545</v>
      </c>
    </row>
    <row r="132" spans="2:5" x14ac:dyDescent="0.25">
      <c r="B132" s="93">
        <v>46058</v>
      </c>
      <c r="C132" s="91" t="s">
        <v>191</v>
      </c>
      <c r="D132" s="92" t="s">
        <v>37</v>
      </c>
      <c r="E132" s="67">
        <v>9981</v>
      </c>
    </row>
    <row r="133" spans="2:5" x14ac:dyDescent="0.25">
      <c r="B133" s="93">
        <v>46058</v>
      </c>
      <c r="C133" s="91" t="s">
        <v>192</v>
      </c>
      <c r="D133" s="93" t="s">
        <v>168</v>
      </c>
      <c r="E133" s="67">
        <v>2401.8200000000002</v>
      </c>
    </row>
    <row r="134" spans="2:5" x14ac:dyDescent="0.25">
      <c r="B134" s="93">
        <v>46058</v>
      </c>
      <c r="C134" s="91" t="s">
        <v>193</v>
      </c>
      <c r="D134" s="93" t="s">
        <v>158</v>
      </c>
      <c r="E134" s="67">
        <v>15229</v>
      </c>
    </row>
    <row r="135" spans="2:5" x14ac:dyDescent="0.25">
      <c r="B135" s="93">
        <v>46058</v>
      </c>
      <c r="C135" s="98" t="s">
        <v>194</v>
      </c>
      <c r="D135" s="94" t="s">
        <v>168</v>
      </c>
      <c r="E135" s="81">
        <v>2928</v>
      </c>
    </row>
    <row r="136" spans="2:5" x14ac:dyDescent="0.25">
      <c r="B136" s="93">
        <v>46058</v>
      </c>
      <c r="C136" s="98" t="s">
        <v>195</v>
      </c>
      <c r="D136" s="94" t="s">
        <v>28</v>
      </c>
      <c r="E136" s="81">
        <v>13142</v>
      </c>
    </row>
    <row r="137" spans="2:5" x14ac:dyDescent="0.25">
      <c r="B137" s="93">
        <v>46058</v>
      </c>
      <c r="C137" s="98" t="s">
        <v>196</v>
      </c>
      <c r="D137" s="94" t="s">
        <v>168</v>
      </c>
      <c r="E137" s="81">
        <v>1344</v>
      </c>
    </row>
    <row r="138" spans="2:5" x14ac:dyDescent="0.25">
      <c r="B138" s="93">
        <v>46058</v>
      </c>
      <c r="C138" s="98" t="s">
        <v>197</v>
      </c>
      <c r="D138" s="94" t="s">
        <v>39</v>
      </c>
      <c r="E138" s="81">
        <v>58232</v>
      </c>
    </row>
    <row r="139" spans="2:5" x14ac:dyDescent="0.25">
      <c r="B139" s="93">
        <v>46059</v>
      </c>
      <c r="C139" s="91" t="s">
        <v>198</v>
      </c>
      <c r="D139" s="93" t="s">
        <v>31</v>
      </c>
      <c r="E139" s="67">
        <v>147156.14000000001</v>
      </c>
    </row>
    <row r="140" spans="2:5" x14ac:dyDescent="0.25">
      <c r="B140" s="93">
        <v>46059</v>
      </c>
      <c r="C140" s="91" t="s">
        <v>199</v>
      </c>
      <c r="D140" s="92" t="s">
        <v>37</v>
      </c>
      <c r="E140" s="67">
        <v>9650</v>
      </c>
    </row>
    <row r="141" spans="2:5" x14ac:dyDescent="0.25">
      <c r="B141" s="93">
        <v>46059</v>
      </c>
      <c r="C141" s="91" t="s">
        <v>200</v>
      </c>
      <c r="D141" s="92" t="s">
        <v>37</v>
      </c>
      <c r="E141" s="67">
        <v>12384</v>
      </c>
    </row>
    <row r="142" spans="2:5" x14ac:dyDescent="0.25">
      <c r="B142" s="93">
        <v>46062</v>
      </c>
      <c r="C142" s="91" t="s">
        <v>201</v>
      </c>
      <c r="D142" s="93" t="s">
        <v>31</v>
      </c>
      <c r="E142" s="67">
        <v>39688.639999999999</v>
      </c>
    </row>
    <row r="143" spans="2:5" x14ac:dyDescent="0.25">
      <c r="B143" s="93">
        <v>46062</v>
      </c>
      <c r="C143" s="91" t="s">
        <v>202</v>
      </c>
      <c r="D143" s="93" t="s">
        <v>158</v>
      </c>
      <c r="E143" s="67">
        <v>43180</v>
      </c>
    </row>
    <row r="144" spans="2:5" x14ac:dyDescent="0.25">
      <c r="B144" s="93">
        <v>46062</v>
      </c>
      <c r="C144" s="91" t="s">
        <v>203</v>
      </c>
      <c r="D144" s="93" t="s">
        <v>66</v>
      </c>
      <c r="E144" s="67">
        <v>23285</v>
      </c>
    </row>
    <row r="145" spans="2:5" x14ac:dyDescent="0.25">
      <c r="B145" s="93">
        <v>46062</v>
      </c>
      <c r="C145" s="91" t="s">
        <v>204</v>
      </c>
      <c r="D145" s="92" t="s">
        <v>37</v>
      </c>
      <c r="E145" s="67">
        <v>12283128.869999999</v>
      </c>
    </row>
    <row r="146" spans="2:5" x14ac:dyDescent="0.25">
      <c r="B146" s="93">
        <v>46062</v>
      </c>
      <c r="C146" s="91" t="s">
        <v>205</v>
      </c>
      <c r="D146" s="63" t="s">
        <v>31</v>
      </c>
      <c r="E146" s="67">
        <v>32374.39</v>
      </c>
    </row>
    <row r="147" spans="2:5" x14ac:dyDescent="0.25">
      <c r="B147" s="93">
        <v>46062</v>
      </c>
      <c r="C147" s="91" t="s">
        <v>206</v>
      </c>
      <c r="D147" s="63" t="s">
        <v>48</v>
      </c>
      <c r="E147" s="67">
        <v>1490</v>
      </c>
    </row>
    <row r="148" spans="2:5" x14ac:dyDescent="0.25">
      <c r="B148" s="93">
        <v>46062</v>
      </c>
      <c r="C148" s="91" t="s">
        <v>207</v>
      </c>
      <c r="D148" s="92" t="s">
        <v>37</v>
      </c>
      <c r="E148" s="67">
        <v>9884</v>
      </c>
    </row>
    <row r="149" spans="2:5" x14ac:dyDescent="0.25">
      <c r="B149" s="93">
        <v>46062</v>
      </c>
      <c r="C149" s="91" t="s">
        <v>208</v>
      </c>
      <c r="D149" s="92" t="s">
        <v>37</v>
      </c>
      <c r="E149" s="67">
        <v>8660</v>
      </c>
    </row>
    <row r="150" spans="2:5" x14ac:dyDescent="0.25">
      <c r="B150" s="93">
        <v>46062</v>
      </c>
      <c r="C150" s="91" t="s">
        <v>209</v>
      </c>
      <c r="D150" s="92" t="s">
        <v>37</v>
      </c>
      <c r="E150" s="67">
        <v>8705</v>
      </c>
    </row>
    <row r="151" spans="2:5" x14ac:dyDescent="0.25">
      <c r="B151" s="93">
        <v>46062</v>
      </c>
      <c r="C151" s="91" t="s">
        <v>210</v>
      </c>
      <c r="D151" s="92" t="s">
        <v>37</v>
      </c>
      <c r="E151" s="67">
        <v>2327658.21</v>
      </c>
    </row>
    <row r="152" spans="2:5" x14ac:dyDescent="0.25">
      <c r="B152" s="93">
        <v>46062</v>
      </c>
      <c r="C152" s="91" t="s">
        <v>211</v>
      </c>
      <c r="D152" s="97" t="s">
        <v>28</v>
      </c>
      <c r="E152" s="67">
        <v>7947</v>
      </c>
    </row>
    <row r="153" spans="2:5" x14ac:dyDescent="0.25">
      <c r="B153" s="93">
        <v>46062</v>
      </c>
      <c r="C153" s="91" t="s">
        <v>212</v>
      </c>
      <c r="D153" s="63" t="s">
        <v>168</v>
      </c>
      <c r="E153" s="67">
        <v>2464</v>
      </c>
    </row>
    <row r="154" spans="2:5" x14ac:dyDescent="0.25">
      <c r="B154" s="93">
        <v>46062</v>
      </c>
      <c r="C154" s="91" t="s">
        <v>213</v>
      </c>
      <c r="D154" s="63" t="s">
        <v>168</v>
      </c>
      <c r="E154" s="67">
        <v>894</v>
      </c>
    </row>
    <row r="155" spans="2:5" x14ac:dyDescent="0.25">
      <c r="B155" s="93">
        <v>46063</v>
      </c>
      <c r="C155" s="91" t="s">
        <v>214</v>
      </c>
      <c r="D155" s="92" t="s">
        <v>37</v>
      </c>
      <c r="E155" s="67">
        <v>4006764.4</v>
      </c>
    </row>
    <row r="156" spans="2:5" x14ac:dyDescent="0.25">
      <c r="B156" s="93">
        <v>46063</v>
      </c>
      <c r="C156" s="91" t="s">
        <v>215</v>
      </c>
      <c r="D156" s="63" t="s">
        <v>31</v>
      </c>
      <c r="E156" s="67">
        <v>96889.87</v>
      </c>
    </row>
    <row r="157" spans="2:5" x14ac:dyDescent="0.25">
      <c r="B157" s="93">
        <v>46063</v>
      </c>
      <c r="C157" s="91" t="s">
        <v>216</v>
      </c>
      <c r="D157" s="63" t="s">
        <v>38</v>
      </c>
      <c r="E157" s="67">
        <v>5302</v>
      </c>
    </row>
    <row r="158" spans="2:5" x14ac:dyDescent="0.25">
      <c r="B158" s="93">
        <v>46063</v>
      </c>
      <c r="C158" s="91" t="s">
        <v>217</v>
      </c>
      <c r="D158" s="63" t="s">
        <v>38</v>
      </c>
      <c r="E158" s="67">
        <v>17812</v>
      </c>
    </row>
    <row r="159" spans="2:5" x14ac:dyDescent="0.25">
      <c r="B159" s="93">
        <v>46063</v>
      </c>
      <c r="C159" s="91" t="s">
        <v>218</v>
      </c>
      <c r="D159" s="63" t="s">
        <v>38</v>
      </c>
      <c r="E159" s="67">
        <v>200</v>
      </c>
    </row>
    <row r="160" spans="2:5" x14ac:dyDescent="0.25">
      <c r="B160" s="93">
        <v>46063</v>
      </c>
      <c r="C160" s="91" t="s">
        <v>219</v>
      </c>
      <c r="D160" s="63" t="s">
        <v>38</v>
      </c>
      <c r="E160" s="67">
        <v>2475</v>
      </c>
    </row>
    <row r="161" spans="2:5" x14ac:dyDescent="0.25">
      <c r="B161" s="93">
        <v>46063</v>
      </c>
      <c r="C161" s="91" t="s">
        <v>220</v>
      </c>
      <c r="D161" s="63" t="s">
        <v>38</v>
      </c>
      <c r="E161" s="67">
        <v>630</v>
      </c>
    </row>
    <row r="162" spans="2:5" x14ac:dyDescent="0.25">
      <c r="B162" s="93">
        <v>46063</v>
      </c>
      <c r="C162" s="91" t="s">
        <v>221</v>
      </c>
      <c r="D162" s="63" t="s">
        <v>38</v>
      </c>
      <c r="E162" s="67">
        <v>100</v>
      </c>
    </row>
    <row r="163" spans="2:5" x14ac:dyDescent="0.25">
      <c r="B163" s="93">
        <v>46063</v>
      </c>
      <c r="C163" s="91" t="s">
        <v>222</v>
      </c>
      <c r="D163" s="63" t="s">
        <v>158</v>
      </c>
      <c r="E163" s="67">
        <v>7820</v>
      </c>
    </row>
    <row r="164" spans="2:5" x14ac:dyDescent="0.25">
      <c r="B164" s="93">
        <v>46063</v>
      </c>
      <c r="C164" s="91" t="s">
        <v>223</v>
      </c>
      <c r="D164" s="92" t="s">
        <v>37</v>
      </c>
      <c r="E164" s="67">
        <v>12189</v>
      </c>
    </row>
    <row r="165" spans="2:5" x14ac:dyDescent="0.25">
      <c r="B165" s="93">
        <v>46063</v>
      </c>
      <c r="C165" s="91" t="s">
        <v>224</v>
      </c>
      <c r="D165" s="92" t="s">
        <v>37</v>
      </c>
      <c r="E165" s="67">
        <v>8240</v>
      </c>
    </row>
    <row r="166" spans="2:5" x14ac:dyDescent="0.25">
      <c r="B166" s="93">
        <v>46063</v>
      </c>
      <c r="C166" s="91" t="s">
        <v>225</v>
      </c>
      <c r="D166" s="63" t="s">
        <v>31</v>
      </c>
      <c r="E166" s="67">
        <v>23877</v>
      </c>
    </row>
    <row r="167" spans="2:5" x14ac:dyDescent="0.25">
      <c r="B167" s="93">
        <v>46063</v>
      </c>
      <c r="C167" s="91" t="s">
        <v>226</v>
      </c>
      <c r="D167" s="63" t="s">
        <v>31</v>
      </c>
      <c r="E167" s="67">
        <v>47752.61</v>
      </c>
    </row>
    <row r="168" spans="2:5" x14ac:dyDescent="0.25">
      <c r="B168" s="93">
        <v>46063</v>
      </c>
      <c r="C168" s="91" t="s">
        <v>227</v>
      </c>
      <c r="D168" s="233" t="s">
        <v>31</v>
      </c>
      <c r="E168" s="234">
        <v>58805.59</v>
      </c>
    </row>
    <row r="169" spans="2:5" x14ac:dyDescent="0.25">
      <c r="B169" s="93">
        <v>46063</v>
      </c>
      <c r="C169" s="91" t="s">
        <v>228</v>
      </c>
      <c r="D169" s="63" t="s">
        <v>31</v>
      </c>
      <c r="E169" s="67">
        <v>35246</v>
      </c>
    </row>
    <row r="170" spans="2:5" x14ac:dyDescent="0.25">
      <c r="B170" s="93">
        <v>46064</v>
      </c>
      <c r="C170" s="91" t="s">
        <v>229</v>
      </c>
      <c r="D170" s="63" t="s">
        <v>31</v>
      </c>
      <c r="E170" s="67">
        <v>71879.02</v>
      </c>
    </row>
    <row r="171" spans="2:5" x14ac:dyDescent="0.25">
      <c r="B171" s="93">
        <v>46064</v>
      </c>
      <c r="C171" s="91" t="s">
        <v>230</v>
      </c>
      <c r="D171" s="63" t="s">
        <v>66</v>
      </c>
      <c r="E171" s="67">
        <v>30000</v>
      </c>
    </row>
    <row r="172" spans="2:5" x14ac:dyDescent="0.25">
      <c r="B172" s="146">
        <v>46064</v>
      </c>
      <c r="C172" s="91" t="s">
        <v>231</v>
      </c>
      <c r="D172" s="63" t="s">
        <v>168</v>
      </c>
      <c r="E172" s="67">
        <v>1760</v>
      </c>
    </row>
    <row r="173" spans="2:5" x14ac:dyDescent="0.25">
      <c r="B173" s="146">
        <v>46064</v>
      </c>
      <c r="C173" s="91" t="s">
        <v>232</v>
      </c>
      <c r="D173" s="63" t="s">
        <v>28</v>
      </c>
      <c r="E173" s="67">
        <v>3511</v>
      </c>
    </row>
    <row r="174" spans="2:5" x14ac:dyDescent="0.25">
      <c r="B174" s="146">
        <v>46064</v>
      </c>
      <c r="C174" s="91" t="s">
        <v>233</v>
      </c>
      <c r="D174" s="63" t="s">
        <v>31</v>
      </c>
      <c r="E174" s="67">
        <v>142120.91</v>
      </c>
    </row>
    <row r="175" spans="2:5" x14ac:dyDescent="0.25">
      <c r="B175" s="146">
        <v>46064</v>
      </c>
      <c r="C175" s="91" t="s">
        <v>234</v>
      </c>
      <c r="D175" s="63" t="s">
        <v>31</v>
      </c>
      <c r="E175" s="67">
        <v>142120.91</v>
      </c>
    </row>
    <row r="176" spans="2:5" x14ac:dyDescent="0.25">
      <c r="B176" s="146">
        <v>46064</v>
      </c>
      <c r="C176" s="102" t="s">
        <v>235</v>
      </c>
      <c r="D176" s="92" t="s">
        <v>37</v>
      </c>
      <c r="E176" s="144">
        <v>15650</v>
      </c>
    </row>
    <row r="177" spans="2:5" x14ac:dyDescent="0.25">
      <c r="B177" s="146">
        <v>46064</v>
      </c>
      <c r="C177" s="91" t="s">
        <v>236</v>
      </c>
      <c r="D177" s="92" t="s">
        <v>37</v>
      </c>
      <c r="E177" s="67">
        <v>14829</v>
      </c>
    </row>
    <row r="178" spans="2:5" x14ac:dyDescent="0.25">
      <c r="B178" s="146">
        <v>46064</v>
      </c>
      <c r="C178" s="91" t="s">
        <v>237</v>
      </c>
      <c r="D178" s="92" t="s">
        <v>37</v>
      </c>
      <c r="E178" s="67">
        <v>7715</v>
      </c>
    </row>
    <row r="179" spans="2:5" x14ac:dyDescent="0.25">
      <c r="B179" s="146">
        <v>46064</v>
      </c>
      <c r="C179" s="91" t="s">
        <v>238</v>
      </c>
      <c r="D179" s="63" t="s">
        <v>31</v>
      </c>
      <c r="E179" s="67">
        <v>24684</v>
      </c>
    </row>
    <row r="180" spans="2:5" x14ac:dyDescent="0.25">
      <c r="B180" s="146">
        <v>46065</v>
      </c>
      <c r="C180" s="91" t="s">
        <v>239</v>
      </c>
      <c r="D180" s="63" t="s">
        <v>31</v>
      </c>
      <c r="E180" s="67">
        <v>111430</v>
      </c>
    </row>
    <row r="181" spans="2:5" x14ac:dyDescent="0.25">
      <c r="B181" s="146">
        <v>46065</v>
      </c>
      <c r="C181" s="91" t="s">
        <v>240</v>
      </c>
      <c r="D181" s="63" t="s">
        <v>66</v>
      </c>
      <c r="E181" s="67">
        <v>6240</v>
      </c>
    </row>
    <row r="182" spans="2:5" x14ac:dyDescent="0.25">
      <c r="B182" s="146">
        <v>46065</v>
      </c>
      <c r="C182" s="91" t="s">
        <v>241</v>
      </c>
      <c r="D182" s="63" t="s">
        <v>38</v>
      </c>
      <c r="E182" s="67">
        <v>2275</v>
      </c>
    </row>
    <row r="183" spans="2:5" x14ac:dyDescent="0.25">
      <c r="B183" s="146">
        <v>46065</v>
      </c>
      <c r="C183" s="91" t="s">
        <v>242</v>
      </c>
      <c r="D183" s="63" t="s">
        <v>38</v>
      </c>
      <c r="E183" s="67">
        <v>17267</v>
      </c>
    </row>
    <row r="184" spans="2:5" x14ac:dyDescent="0.25">
      <c r="B184" s="146">
        <v>46065</v>
      </c>
      <c r="C184" s="91" t="s">
        <v>243</v>
      </c>
      <c r="D184" s="92" t="s">
        <v>37</v>
      </c>
      <c r="E184" s="67">
        <v>14209</v>
      </c>
    </row>
    <row r="185" spans="2:5" x14ac:dyDescent="0.25">
      <c r="B185" s="146">
        <v>46065</v>
      </c>
      <c r="C185" s="91" t="s">
        <v>244</v>
      </c>
      <c r="D185" s="92" t="s">
        <v>37</v>
      </c>
      <c r="E185" s="67">
        <v>8965</v>
      </c>
    </row>
    <row r="186" spans="2:5" x14ac:dyDescent="0.25">
      <c r="B186" s="146">
        <v>46065</v>
      </c>
      <c r="C186" s="91" t="s">
        <v>245</v>
      </c>
      <c r="D186" s="63" t="s">
        <v>38</v>
      </c>
      <c r="E186" s="67">
        <v>4296</v>
      </c>
    </row>
    <row r="187" spans="2:5" x14ac:dyDescent="0.25">
      <c r="B187" s="146">
        <v>46065</v>
      </c>
      <c r="C187" s="91" t="s">
        <v>246</v>
      </c>
      <c r="D187" s="63" t="s">
        <v>38</v>
      </c>
      <c r="E187" s="67">
        <v>2003</v>
      </c>
    </row>
    <row r="188" spans="2:5" x14ac:dyDescent="0.25">
      <c r="B188" s="146">
        <v>46065</v>
      </c>
      <c r="C188" s="91" t="s">
        <v>247</v>
      </c>
      <c r="D188" s="63" t="s">
        <v>31</v>
      </c>
      <c r="E188" s="67">
        <v>71461</v>
      </c>
    </row>
    <row r="189" spans="2:5" x14ac:dyDescent="0.25">
      <c r="B189" s="146">
        <v>46065</v>
      </c>
      <c r="C189" s="91" t="s">
        <v>248</v>
      </c>
      <c r="D189" s="63" t="s">
        <v>39</v>
      </c>
      <c r="E189" s="67">
        <v>700</v>
      </c>
    </row>
    <row r="190" spans="2:5" x14ac:dyDescent="0.25">
      <c r="B190" s="146">
        <v>46065</v>
      </c>
      <c r="C190" s="91" t="s">
        <v>249</v>
      </c>
      <c r="D190" s="63" t="s">
        <v>39</v>
      </c>
      <c r="E190" s="67">
        <v>6221</v>
      </c>
    </row>
    <row r="191" spans="2:5" x14ac:dyDescent="0.25">
      <c r="B191" s="146">
        <v>46065</v>
      </c>
      <c r="C191" s="91" t="s">
        <v>250</v>
      </c>
      <c r="D191" s="63" t="s">
        <v>39</v>
      </c>
      <c r="E191" s="67">
        <v>6221</v>
      </c>
    </row>
    <row r="192" spans="2:5" x14ac:dyDescent="0.25">
      <c r="B192" s="146">
        <v>46065</v>
      </c>
      <c r="C192" s="91" t="s">
        <v>251</v>
      </c>
      <c r="D192" s="63" t="s">
        <v>41</v>
      </c>
      <c r="E192" s="67">
        <v>112400</v>
      </c>
    </row>
    <row r="193" spans="2:5" x14ac:dyDescent="0.25">
      <c r="B193" s="146">
        <v>46066</v>
      </c>
      <c r="C193" s="91" t="s">
        <v>252</v>
      </c>
      <c r="D193" s="63" t="s">
        <v>31</v>
      </c>
      <c r="E193" s="67">
        <v>120516.1</v>
      </c>
    </row>
    <row r="194" spans="2:5" x14ac:dyDescent="0.25">
      <c r="B194" s="146">
        <v>46066</v>
      </c>
      <c r="C194" s="91" t="s">
        <v>253</v>
      </c>
      <c r="D194" s="63" t="s">
        <v>38</v>
      </c>
      <c r="E194" s="67">
        <v>755</v>
      </c>
    </row>
    <row r="195" spans="2:5" x14ac:dyDescent="0.25">
      <c r="B195" s="146">
        <v>46066</v>
      </c>
      <c r="C195" s="91" t="s">
        <v>254</v>
      </c>
      <c r="D195" s="92" t="s">
        <v>37</v>
      </c>
      <c r="E195" s="67">
        <v>13063</v>
      </c>
    </row>
    <row r="196" spans="2:5" x14ac:dyDescent="0.25">
      <c r="B196" s="146">
        <v>46066</v>
      </c>
      <c r="C196" s="98" t="s">
        <v>255</v>
      </c>
      <c r="D196" s="92" t="s">
        <v>37</v>
      </c>
      <c r="E196" s="81">
        <v>8960</v>
      </c>
    </row>
    <row r="197" spans="2:5" x14ac:dyDescent="0.25">
      <c r="B197" s="146">
        <v>46066</v>
      </c>
      <c r="C197" s="91" t="s">
        <v>256</v>
      </c>
      <c r="D197" s="63" t="s">
        <v>42</v>
      </c>
      <c r="E197" s="81">
        <v>3938</v>
      </c>
    </row>
    <row r="198" spans="2:5" ht="17.25" x14ac:dyDescent="0.25">
      <c r="B198" s="146">
        <v>46066</v>
      </c>
      <c r="C198" s="235" t="s">
        <v>257</v>
      </c>
      <c r="D198" s="236" t="s">
        <v>42</v>
      </c>
      <c r="E198" s="237">
        <v>1318.38</v>
      </c>
    </row>
    <row r="199" spans="2:5" x14ac:dyDescent="0.25">
      <c r="B199" s="146">
        <v>46066</v>
      </c>
      <c r="C199" s="91" t="s">
        <v>258</v>
      </c>
      <c r="D199" s="63" t="s">
        <v>42</v>
      </c>
      <c r="E199" s="67">
        <v>69981.06</v>
      </c>
    </row>
    <row r="200" spans="2:5" x14ac:dyDescent="0.25">
      <c r="B200" s="146">
        <v>46066</v>
      </c>
      <c r="C200" s="91" t="s">
        <v>259</v>
      </c>
      <c r="D200" s="63" t="s">
        <v>31</v>
      </c>
      <c r="E200" s="67">
        <v>47752.61</v>
      </c>
    </row>
    <row r="201" spans="2:5" x14ac:dyDescent="0.25">
      <c r="B201" s="146">
        <v>46066</v>
      </c>
      <c r="C201" s="91" t="s">
        <v>260</v>
      </c>
      <c r="D201" s="63" t="s">
        <v>28</v>
      </c>
      <c r="E201" s="67">
        <v>4667</v>
      </c>
    </row>
    <row r="202" spans="2:5" x14ac:dyDescent="0.25">
      <c r="B202" s="146">
        <v>46066</v>
      </c>
      <c r="C202" s="91" t="s">
        <v>261</v>
      </c>
      <c r="D202" s="63" t="s">
        <v>168</v>
      </c>
      <c r="E202" s="67">
        <v>1488</v>
      </c>
    </row>
    <row r="203" spans="2:5" x14ac:dyDescent="0.25">
      <c r="B203" s="146">
        <v>46069</v>
      </c>
      <c r="C203" s="91" t="s">
        <v>262</v>
      </c>
      <c r="D203" s="63" t="s">
        <v>31</v>
      </c>
      <c r="E203" s="67">
        <v>69888.05</v>
      </c>
    </row>
    <row r="204" spans="2:5" x14ac:dyDescent="0.25">
      <c r="B204" s="146">
        <v>46069</v>
      </c>
      <c r="C204" s="91" t="s">
        <v>263</v>
      </c>
      <c r="D204" s="63" t="s">
        <v>31</v>
      </c>
      <c r="E204" s="67">
        <v>20360</v>
      </c>
    </row>
    <row r="205" spans="2:5" x14ac:dyDescent="0.25">
      <c r="B205" s="146">
        <v>46069</v>
      </c>
      <c r="C205" s="91" t="s">
        <v>264</v>
      </c>
      <c r="D205" s="63" t="s">
        <v>37</v>
      </c>
      <c r="E205" s="67">
        <v>10444123.99</v>
      </c>
    </row>
    <row r="206" spans="2:5" x14ac:dyDescent="0.25">
      <c r="B206" s="146">
        <v>46069</v>
      </c>
      <c r="C206" s="91" t="s">
        <v>265</v>
      </c>
      <c r="D206" s="63" t="s">
        <v>66</v>
      </c>
      <c r="E206" s="67">
        <v>12408</v>
      </c>
    </row>
    <row r="207" spans="2:5" x14ac:dyDescent="0.25">
      <c r="B207" s="146">
        <v>46069</v>
      </c>
      <c r="C207" s="91" t="s">
        <v>266</v>
      </c>
      <c r="D207" s="63" t="s">
        <v>158</v>
      </c>
      <c r="E207" s="67">
        <v>55368</v>
      </c>
    </row>
    <row r="208" spans="2:5" x14ac:dyDescent="0.25">
      <c r="B208" s="146">
        <v>46069</v>
      </c>
      <c r="C208" s="238" t="s">
        <v>267</v>
      </c>
      <c r="D208" s="63" t="s">
        <v>158</v>
      </c>
      <c r="E208" s="67">
        <v>101160</v>
      </c>
    </row>
    <row r="209" spans="2:5" x14ac:dyDescent="0.25">
      <c r="B209" s="146">
        <v>46069</v>
      </c>
      <c r="C209" s="91" t="s">
        <v>268</v>
      </c>
      <c r="D209" s="63" t="s">
        <v>40</v>
      </c>
      <c r="E209" s="67">
        <v>2482</v>
      </c>
    </row>
    <row r="210" spans="2:5" x14ac:dyDescent="0.25">
      <c r="B210" s="146">
        <v>46069</v>
      </c>
      <c r="C210" s="91" t="s">
        <v>269</v>
      </c>
      <c r="D210" s="63" t="s">
        <v>37</v>
      </c>
      <c r="E210" s="67">
        <v>9490</v>
      </c>
    </row>
    <row r="211" spans="2:5" x14ac:dyDescent="0.25">
      <c r="B211" s="146">
        <v>46069</v>
      </c>
      <c r="C211" s="91" t="s">
        <v>270</v>
      </c>
      <c r="D211" s="63" t="s">
        <v>37</v>
      </c>
      <c r="E211" s="67">
        <v>10560</v>
      </c>
    </row>
    <row r="212" spans="2:5" x14ac:dyDescent="0.25">
      <c r="B212" s="146">
        <v>46069</v>
      </c>
      <c r="C212" s="91" t="s">
        <v>271</v>
      </c>
      <c r="D212" s="63" t="s">
        <v>37</v>
      </c>
      <c r="E212" s="67">
        <v>10340</v>
      </c>
    </row>
    <row r="213" spans="2:5" x14ac:dyDescent="0.25">
      <c r="B213" s="146">
        <v>46069</v>
      </c>
      <c r="C213" s="91" t="s">
        <v>272</v>
      </c>
      <c r="D213" s="63" t="s">
        <v>38</v>
      </c>
      <c r="E213" s="67">
        <v>800</v>
      </c>
    </row>
    <row r="214" spans="2:5" x14ac:dyDescent="0.25">
      <c r="B214" s="146">
        <v>46069</v>
      </c>
      <c r="C214" s="91" t="s">
        <v>273</v>
      </c>
      <c r="D214" s="63" t="s">
        <v>38</v>
      </c>
      <c r="E214" s="67">
        <v>525</v>
      </c>
    </row>
    <row r="215" spans="2:5" x14ac:dyDescent="0.25">
      <c r="B215" s="146">
        <v>46069</v>
      </c>
      <c r="C215" s="91" t="s">
        <v>251</v>
      </c>
      <c r="D215" s="63" t="s">
        <v>41</v>
      </c>
      <c r="E215" s="67">
        <v>112400</v>
      </c>
    </row>
    <row r="216" spans="2:5" x14ac:dyDescent="0.25">
      <c r="B216" s="146">
        <v>46069</v>
      </c>
      <c r="C216" s="91" t="s">
        <v>274</v>
      </c>
      <c r="D216" s="63" t="s">
        <v>31</v>
      </c>
      <c r="E216" s="67">
        <v>7219</v>
      </c>
    </row>
    <row r="217" spans="2:5" x14ac:dyDescent="0.25">
      <c r="B217" s="146">
        <v>46069</v>
      </c>
      <c r="C217" s="91" t="s">
        <v>275</v>
      </c>
      <c r="D217" s="63" t="s">
        <v>39</v>
      </c>
      <c r="E217" s="67">
        <v>2250</v>
      </c>
    </row>
    <row r="218" spans="2:5" x14ac:dyDescent="0.25">
      <c r="B218" s="146">
        <v>46069</v>
      </c>
      <c r="C218" s="91" t="s">
        <v>276</v>
      </c>
      <c r="D218" s="63" t="s">
        <v>39</v>
      </c>
      <c r="E218" s="67">
        <v>8146</v>
      </c>
    </row>
    <row r="219" spans="2:5" x14ac:dyDescent="0.25">
      <c r="B219" s="146">
        <v>46069</v>
      </c>
      <c r="C219" s="91" t="s">
        <v>277</v>
      </c>
      <c r="D219" s="63" t="s">
        <v>28</v>
      </c>
      <c r="E219" s="67">
        <v>14234</v>
      </c>
    </row>
    <row r="220" spans="2:5" x14ac:dyDescent="0.25">
      <c r="B220" s="146">
        <v>46069</v>
      </c>
      <c r="C220" s="91" t="s">
        <v>278</v>
      </c>
      <c r="D220" s="63" t="s">
        <v>168</v>
      </c>
      <c r="E220" s="67">
        <v>1056</v>
      </c>
    </row>
    <row r="221" spans="2:5" x14ac:dyDescent="0.25">
      <c r="B221" s="146">
        <v>46070</v>
      </c>
      <c r="C221" s="91" t="s">
        <v>279</v>
      </c>
      <c r="D221" s="63" t="s">
        <v>31</v>
      </c>
      <c r="E221" s="67">
        <v>68218.009999999995</v>
      </c>
    </row>
    <row r="222" spans="2:5" x14ac:dyDescent="0.25">
      <c r="B222" s="146">
        <v>46070</v>
      </c>
      <c r="C222" s="91" t="s">
        <v>280</v>
      </c>
      <c r="D222" s="63" t="s">
        <v>31</v>
      </c>
      <c r="E222" s="67">
        <v>121000</v>
      </c>
    </row>
    <row r="223" spans="2:5" x14ac:dyDescent="0.25">
      <c r="B223" s="146">
        <v>46070</v>
      </c>
      <c r="C223" s="91" t="s">
        <v>281</v>
      </c>
      <c r="D223" s="63" t="s">
        <v>48</v>
      </c>
      <c r="E223" s="67">
        <v>2240</v>
      </c>
    </row>
    <row r="224" spans="2:5" x14ac:dyDescent="0.25">
      <c r="B224" s="146">
        <v>46070</v>
      </c>
      <c r="C224" s="91" t="s">
        <v>282</v>
      </c>
      <c r="D224" s="63" t="s">
        <v>31</v>
      </c>
      <c r="E224" s="67">
        <v>7490.02</v>
      </c>
    </row>
    <row r="225" spans="2:5" x14ac:dyDescent="0.25">
      <c r="B225" s="146">
        <v>46070</v>
      </c>
      <c r="C225" s="91" t="s">
        <v>283</v>
      </c>
      <c r="D225" s="63" t="s">
        <v>37</v>
      </c>
      <c r="E225" s="67">
        <v>8055</v>
      </c>
    </row>
    <row r="226" spans="2:5" x14ac:dyDescent="0.25">
      <c r="B226" s="146">
        <v>46070</v>
      </c>
      <c r="C226" s="91" t="s">
        <v>284</v>
      </c>
      <c r="D226" s="63" t="s">
        <v>31</v>
      </c>
      <c r="E226" s="67">
        <v>53500.12</v>
      </c>
    </row>
    <row r="227" spans="2:5" x14ac:dyDescent="0.25">
      <c r="B227" s="146">
        <v>46070</v>
      </c>
      <c r="C227" s="91" t="s">
        <v>285</v>
      </c>
      <c r="D227" s="63" t="s">
        <v>37</v>
      </c>
      <c r="E227" s="67">
        <v>12820</v>
      </c>
    </row>
    <row r="228" spans="2:5" x14ac:dyDescent="0.25">
      <c r="B228" s="146">
        <v>46070</v>
      </c>
      <c r="C228" s="91" t="s">
        <v>286</v>
      </c>
      <c r="D228" s="63" t="s">
        <v>37</v>
      </c>
      <c r="E228" s="67">
        <v>755816</v>
      </c>
    </row>
    <row r="229" spans="2:5" x14ac:dyDescent="0.25">
      <c r="B229" s="146">
        <v>46070</v>
      </c>
      <c r="C229" s="91" t="s">
        <v>287</v>
      </c>
      <c r="D229" s="63" t="s">
        <v>168</v>
      </c>
      <c r="E229" s="67">
        <v>672</v>
      </c>
    </row>
    <row r="230" spans="2:5" x14ac:dyDescent="0.25">
      <c r="B230" s="146">
        <v>46070</v>
      </c>
      <c r="C230" s="91" t="s">
        <v>288</v>
      </c>
      <c r="D230" s="63" t="s">
        <v>31</v>
      </c>
      <c r="E230" s="67">
        <v>17120.04</v>
      </c>
    </row>
    <row r="231" spans="2:5" x14ac:dyDescent="0.25">
      <c r="B231" s="146">
        <v>46071</v>
      </c>
      <c r="C231" s="91" t="s">
        <v>289</v>
      </c>
      <c r="D231" s="63" t="s">
        <v>37</v>
      </c>
      <c r="E231" s="67">
        <v>283864.53000000003</v>
      </c>
    </row>
    <row r="232" spans="2:5" x14ac:dyDescent="0.25">
      <c r="B232" s="146">
        <v>46071</v>
      </c>
      <c r="C232" s="91" t="s">
        <v>290</v>
      </c>
      <c r="D232" s="63" t="s">
        <v>66</v>
      </c>
      <c r="E232" s="67">
        <v>13229</v>
      </c>
    </row>
    <row r="233" spans="2:5" x14ac:dyDescent="0.25">
      <c r="B233" s="146">
        <v>46071</v>
      </c>
      <c r="C233" s="91" t="s">
        <v>291</v>
      </c>
      <c r="D233" s="63" t="s">
        <v>31</v>
      </c>
      <c r="E233" s="67">
        <v>209325</v>
      </c>
    </row>
    <row r="234" spans="2:5" x14ac:dyDescent="0.25">
      <c r="B234" s="146">
        <v>46071</v>
      </c>
      <c r="C234" s="91" t="s">
        <v>292</v>
      </c>
      <c r="D234" s="63" t="s">
        <v>40</v>
      </c>
      <c r="E234" s="67">
        <v>2454</v>
      </c>
    </row>
    <row r="235" spans="2:5" x14ac:dyDescent="0.25">
      <c r="B235" s="146">
        <v>46071</v>
      </c>
      <c r="C235" s="91" t="s">
        <v>293</v>
      </c>
      <c r="D235" s="63" t="s">
        <v>37</v>
      </c>
      <c r="E235" s="67">
        <v>15398</v>
      </c>
    </row>
    <row r="236" spans="2:5" x14ac:dyDescent="0.25">
      <c r="B236" s="146">
        <v>46071</v>
      </c>
      <c r="C236" s="91" t="s">
        <v>294</v>
      </c>
      <c r="D236" s="63" t="s">
        <v>37</v>
      </c>
      <c r="E236" s="67">
        <v>8685</v>
      </c>
    </row>
    <row r="237" spans="2:5" x14ac:dyDescent="0.25">
      <c r="B237" s="146">
        <v>46071</v>
      </c>
      <c r="C237" s="91" t="s">
        <v>295</v>
      </c>
      <c r="D237" s="63" t="s">
        <v>28</v>
      </c>
      <c r="E237" s="67">
        <v>10849</v>
      </c>
    </row>
    <row r="238" spans="2:5" x14ac:dyDescent="0.25">
      <c r="B238" s="146">
        <v>46071</v>
      </c>
      <c r="C238" s="91" t="s">
        <v>296</v>
      </c>
      <c r="D238" s="63" t="s">
        <v>168</v>
      </c>
      <c r="E238" s="67">
        <v>192</v>
      </c>
    </row>
    <row r="239" spans="2:5" x14ac:dyDescent="0.25">
      <c r="B239" s="146">
        <v>46071</v>
      </c>
      <c r="C239" s="91" t="s">
        <v>297</v>
      </c>
      <c r="D239" s="63" t="s">
        <v>37</v>
      </c>
      <c r="E239" s="67">
        <v>1540050.71</v>
      </c>
    </row>
    <row r="240" spans="2:5" x14ac:dyDescent="0.25">
      <c r="B240" s="146">
        <v>46072</v>
      </c>
      <c r="C240" s="91" t="s">
        <v>298</v>
      </c>
      <c r="D240" s="63" t="s">
        <v>66</v>
      </c>
      <c r="E240" s="67">
        <v>5524</v>
      </c>
    </row>
    <row r="241" spans="2:5" x14ac:dyDescent="0.25">
      <c r="B241" s="146">
        <v>46072</v>
      </c>
      <c r="C241" s="91" t="s">
        <v>299</v>
      </c>
      <c r="D241" s="63" t="s">
        <v>31</v>
      </c>
      <c r="E241" s="67">
        <v>159496.35</v>
      </c>
    </row>
    <row r="242" spans="2:5" x14ac:dyDescent="0.25">
      <c r="B242" s="146">
        <v>46072</v>
      </c>
      <c r="C242" s="91" t="s">
        <v>300</v>
      </c>
      <c r="D242" s="63" t="s">
        <v>168</v>
      </c>
      <c r="E242" s="67">
        <v>3958.6</v>
      </c>
    </row>
    <row r="243" spans="2:5" x14ac:dyDescent="0.25">
      <c r="B243" s="146">
        <v>46072</v>
      </c>
      <c r="C243" s="91" t="s">
        <v>301</v>
      </c>
      <c r="D243" s="63" t="s">
        <v>38</v>
      </c>
      <c r="E243" s="67">
        <v>67682</v>
      </c>
    </row>
    <row r="244" spans="2:5" x14ac:dyDescent="0.25">
      <c r="B244" s="146">
        <v>46072</v>
      </c>
      <c r="C244" s="91" t="s">
        <v>302</v>
      </c>
      <c r="D244" s="63" t="s">
        <v>38</v>
      </c>
      <c r="E244" s="67">
        <v>1177</v>
      </c>
    </row>
    <row r="245" spans="2:5" x14ac:dyDescent="0.25">
      <c r="B245" s="146">
        <v>46072</v>
      </c>
      <c r="C245" s="91" t="s">
        <v>303</v>
      </c>
      <c r="D245" s="63" t="s">
        <v>38</v>
      </c>
      <c r="E245" s="67">
        <v>400</v>
      </c>
    </row>
    <row r="246" spans="2:5" x14ac:dyDescent="0.25">
      <c r="B246" s="146">
        <v>46072</v>
      </c>
      <c r="C246" s="91" t="s">
        <v>304</v>
      </c>
      <c r="D246" s="63" t="s">
        <v>38</v>
      </c>
      <c r="E246" s="67">
        <v>2750</v>
      </c>
    </row>
    <row r="247" spans="2:5" x14ac:dyDescent="0.25">
      <c r="B247" s="146">
        <v>46072</v>
      </c>
      <c r="C247" s="91" t="s">
        <v>305</v>
      </c>
      <c r="D247" s="63" t="s">
        <v>37</v>
      </c>
      <c r="E247" s="67">
        <v>14665</v>
      </c>
    </row>
    <row r="248" spans="2:5" x14ac:dyDescent="0.25">
      <c r="B248" s="146">
        <v>46072</v>
      </c>
      <c r="C248" s="91" t="s">
        <v>306</v>
      </c>
      <c r="D248" s="63" t="s">
        <v>37</v>
      </c>
      <c r="E248" s="67">
        <v>9985</v>
      </c>
    </row>
    <row r="249" spans="2:5" x14ac:dyDescent="0.25">
      <c r="B249" s="146">
        <v>46072</v>
      </c>
      <c r="C249" s="91" t="s">
        <v>307</v>
      </c>
      <c r="D249" s="63" t="s">
        <v>28</v>
      </c>
      <c r="E249" s="67">
        <v>1050</v>
      </c>
    </row>
    <row r="250" spans="2:5" x14ac:dyDescent="0.25">
      <c r="B250" s="146">
        <v>46072</v>
      </c>
      <c r="C250" s="91" t="s">
        <v>308</v>
      </c>
      <c r="D250" s="63" t="s">
        <v>168</v>
      </c>
      <c r="E250" s="67">
        <v>4832</v>
      </c>
    </row>
    <row r="251" spans="2:5" x14ac:dyDescent="0.25">
      <c r="B251" s="146">
        <v>46073</v>
      </c>
      <c r="C251" s="239" t="s">
        <v>309</v>
      </c>
      <c r="D251" s="63" t="s">
        <v>31</v>
      </c>
      <c r="E251" s="67">
        <v>121407</v>
      </c>
    </row>
    <row r="252" spans="2:5" x14ac:dyDescent="0.25">
      <c r="B252" s="146">
        <v>46073</v>
      </c>
      <c r="C252" s="240" t="s">
        <v>310</v>
      </c>
      <c r="D252" s="63" t="s">
        <v>31</v>
      </c>
      <c r="E252" s="67">
        <v>232398</v>
      </c>
    </row>
    <row r="253" spans="2:5" x14ac:dyDescent="0.25">
      <c r="B253" s="146">
        <v>46073</v>
      </c>
      <c r="C253" s="91" t="s">
        <v>311</v>
      </c>
      <c r="D253" s="63" t="s">
        <v>66</v>
      </c>
      <c r="E253" s="67">
        <v>6748</v>
      </c>
    </row>
    <row r="254" spans="2:5" x14ac:dyDescent="0.25">
      <c r="B254" s="146">
        <v>46073</v>
      </c>
      <c r="C254" s="91" t="s">
        <v>312</v>
      </c>
      <c r="D254" s="63" t="s">
        <v>37</v>
      </c>
      <c r="E254" s="67">
        <v>13663</v>
      </c>
    </row>
    <row r="255" spans="2:5" x14ac:dyDescent="0.25">
      <c r="B255" s="146">
        <v>46073</v>
      </c>
      <c r="C255" s="91" t="s">
        <v>313</v>
      </c>
      <c r="D255" s="63" t="s">
        <v>37</v>
      </c>
      <c r="E255" s="67">
        <v>8970</v>
      </c>
    </row>
    <row r="256" spans="2:5" x14ac:dyDescent="0.25">
      <c r="B256" s="146">
        <v>46073</v>
      </c>
      <c r="C256" s="91" t="s">
        <v>314</v>
      </c>
      <c r="D256" s="63" t="s">
        <v>38</v>
      </c>
      <c r="E256" s="67">
        <v>112400</v>
      </c>
    </row>
    <row r="257" spans="2:5" x14ac:dyDescent="0.25">
      <c r="B257" s="146">
        <v>46076</v>
      </c>
      <c r="C257" s="91" t="s">
        <v>315</v>
      </c>
      <c r="D257" s="63" t="s">
        <v>39</v>
      </c>
      <c r="E257" s="67">
        <v>6110</v>
      </c>
    </row>
    <row r="258" spans="2:5" x14ac:dyDescent="0.25">
      <c r="B258" s="146">
        <v>46076</v>
      </c>
      <c r="C258" s="91" t="s">
        <v>316</v>
      </c>
      <c r="D258" s="63" t="s">
        <v>39</v>
      </c>
      <c r="E258" s="67">
        <v>6110</v>
      </c>
    </row>
    <row r="259" spans="2:5" x14ac:dyDescent="0.25">
      <c r="B259" s="146">
        <v>46076</v>
      </c>
      <c r="C259" s="91" t="s">
        <v>317</v>
      </c>
      <c r="D259" s="63" t="s">
        <v>31</v>
      </c>
      <c r="E259" s="67">
        <v>70275</v>
      </c>
    </row>
    <row r="260" spans="2:5" x14ac:dyDescent="0.25">
      <c r="B260" s="146">
        <v>46076</v>
      </c>
      <c r="C260" s="91" t="s">
        <v>318</v>
      </c>
      <c r="D260" s="63" t="s">
        <v>158</v>
      </c>
      <c r="E260" s="67">
        <v>22675</v>
      </c>
    </row>
    <row r="261" spans="2:5" x14ac:dyDescent="0.25">
      <c r="B261" s="146">
        <v>46076</v>
      </c>
      <c r="C261" s="91" t="s">
        <v>319</v>
      </c>
      <c r="D261" s="63" t="s">
        <v>39</v>
      </c>
      <c r="E261" s="67">
        <v>47352</v>
      </c>
    </row>
    <row r="262" spans="2:5" x14ac:dyDescent="0.25">
      <c r="B262" s="146">
        <v>46076</v>
      </c>
      <c r="C262" s="91" t="s">
        <v>320</v>
      </c>
      <c r="D262" s="63" t="s">
        <v>66</v>
      </c>
      <c r="E262" s="67">
        <v>24001</v>
      </c>
    </row>
    <row r="263" spans="2:5" x14ac:dyDescent="0.25">
      <c r="B263" s="146">
        <v>46076</v>
      </c>
      <c r="C263" s="91" t="s">
        <v>321</v>
      </c>
      <c r="D263" s="63" t="s">
        <v>38</v>
      </c>
      <c r="E263" s="67">
        <v>121050</v>
      </c>
    </row>
    <row r="264" spans="2:5" x14ac:dyDescent="0.25">
      <c r="B264" s="146">
        <v>46076</v>
      </c>
      <c r="C264" s="91" t="s">
        <v>322</v>
      </c>
      <c r="D264" s="63" t="s">
        <v>31</v>
      </c>
      <c r="E264" s="67">
        <v>21288.240000000002</v>
      </c>
    </row>
    <row r="265" spans="2:5" x14ac:dyDescent="0.25">
      <c r="B265" s="146">
        <v>46076</v>
      </c>
      <c r="C265" s="91" t="s">
        <v>323</v>
      </c>
      <c r="D265" s="63" t="s">
        <v>31</v>
      </c>
      <c r="E265" s="67">
        <v>962438.4</v>
      </c>
    </row>
    <row r="266" spans="2:5" ht="15.75" customHeight="1" x14ac:dyDescent="0.25">
      <c r="B266" s="146">
        <v>46076</v>
      </c>
      <c r="C266" s="91" t="s">
        <v>324</v>
      </c>
      <c r="D266" s="63" t="s">
        <v>325</v>
      </c>
      <c r="E266" s="67">
        <v>30127</v>
      </c>
    </row>
    <row r="267" spans="2:5" x14ac:dyDescent="0.25">
      <c r="B267" s="146">
        <v>46076</v>
      </c>
      <c r="C267" s="91" t="s">
        <v>326</v>
      </c>
      <c r="D267" s="63" t="s">
        <v>40</v>
      </c>
      <c r="E267" s="67">
        <v>220</v>
      </c>
    </row>
    <row r="268" spans="2:5" x14ac:dyDescent="0.25">
      <c r="B268" s="146">
        <v>46076</v>
      </c>
      <c r="C268" s="91" t="s">
        <v>327</v>
      </c>
      <c r="D268" s="63" t="s">
        <v>37</v>
      </c>
      <c r="E268" s="67">
        <v>10290</v>
      </c>
    </row>
    <row r="269" spans="2:5" x14ac:dyDescent="0.25">
      <c r="B269" s="146">
        <v>46076</v>
      </c>
      <c r="C269" s="91" t="s">
        <v>328</v>
      </c>
      <c r="D269" s="63" t="s">
        <v>37</v>
      </c>
      <c r="E269" s="67">
        <v>10460</v>
      </c>
    </row>
    <row r="270" spans="2:5" x14ac:dyDescent="0.25">
      <c r="B270" s="146">
        <v>46076</v>
      </c>
      <c r="C270" s="91" t="s">
        <v>329</v>
      </c>
      <c r="D270" s="63" t="s">
        <v>37</v>
      </c>
      <c r="E270" s="67">
        <v>8350</v>
      </c>
    </row>
    <row r="271" spans="2:5" x14ac:dyDescent="0.25">
      <c r="B271" s="146">
        <v>46076</v>
      </c>
      <c r="C271" s="91" t="s">
        <v>330</v>
      </c>
      <c r="D271" s="63" t="s">
        <v>39</v>
      </c>
      <c r="E271" s="67">
        <v>3983</v>
      </c>
    </row>
    <row r="272" spans="2:5" x14ac:dyDescent="0.25">
      <c r="B272" s="146">
        <v>46077</v>
      </c>
      <c r="C272" s="91" t="s">
        <v>331</v>
      </c>
      <c r="D272" s="63" t="s">
        <v>66</v>
      </c>
      <c r="E272" s="67">
        <v>18238</v>
      </c>
    </row>
    <row r="273" spans="2:5" x14ac:dyDescent="0.25">
      <c r="B273" s="146">
        <v>46077</v>
      </c>
      <c r="C273" s="91" t="s">
        <v>332</v>
      </c>
      <c r="D273" s="63" t="s">
        <v>38</v>
      </c>
      <c r="E273" s="67">
        <v>2050</v>
      </c>
    </row>
    <row r="274" spans="2:5" x14ac:dyDescent="0.25">
      <c r="B274" s="146">
        <v>46077</v>
      </c>
      <c r="C274" s="91" t="s">
        <v>333</v>
      </c>
      <c r="D274" s="63" t="s">
        <v>38</v>
      </c>
      <c r="E274" s="67">
        <v>475</v>
      </c>
    </row>
    <row r="275" spans="2:5" x14ac:dyDescent="0.25">
      <c r="B275" s="146">
        <v>46077</v>
      </c>
      <c r="C275" s="91" t="s">
        <v>334</v>
      </c>
      <c r="D275" s="63" t="s">
        <v>38</v>
      </c>
      <c r="E275" s="67">
        <v>2600</v>
      </c>
    </row>
    <row r="276" spans="2:5" x14ac:dyDescent="0.25">
      <c r="B276" s="146">
        <v>46077</v>
      </c>
      <c r="C276" s="91" t="s">
        <v>335</v>
      </c>
      <c r="D276" s="63" t="s">
        <v>38</v>
      </c>
      <c r="E276" s="67">
        <v>7224</v>
      </c>
    </row>
    <row r="277" spans="2:5" x14ac:dyDescent="0.25">
      <c r="B277" s="146">
        <v>46077</v>
      </c>
      <c r="C277" s="91" t="s">
        <v>336</v>
      </c>
      <c r="D277" s="63" t="s">
        <v>37</v>
      </c>
      <c r="E277" s="67">
        <v>10513905.98</v>
      </c>
    </row>
    <row r="278" spans="2:5" x14ac:dyDescent="0.25">
      <c r="B278" s="146">
        <v>46077</v>
      </c>
      <c r="C278" s="91" t="s">
        <v>337</v>
      </c>
      <c r="D278" s="63" t="s">
        <v>168</v>
      </c>
      <c r="E278" s="67">
        <v>1561</v>
      </c>
    </row>
    <row r="279" spans="2:5" x14ac:dyDescent="0.25">
      <c r="B279" s="146">
        <v>46077</v>
      </c>
      <c r="C279" s="91" t="s">
        <v>338</v>
      </c>
      <c r="D279" s="63" t="s">
        <v>31</v>
      </c>
      <c r="E279" s="67">
        <v>291624.81</v>
      </c>
    </row>
    <row r="280" spans="2:5" x14ac:dyDescent="0.25">
      <c r="B280" s="146">
        <v>46077</v>
      </c>
      <c r="C280" s="91" t="s">
        <v>339</v>
      </c>
      <c r="D280" s="63" t="s">
        <v>37</v>
      </c>
      <c r="E280" s="67">
        <v>15800</v>
      </c>
    </row>
    <row r="281" spans="2:5" x14ac:dyDescent="0.25">
      <c r="B281" s="146">
        <v>46077</v>
      </c>
      <c r="C281" s="91" t="s">
        <v>340</v>
      </c>
      <c r="D281" s="63" t="s">
        <v>37</v>
      </c>
      <c r="E281" s="67">
        <v>9525</v>
      </c>
    </row>
    <row r="282" spans="2:5" x14ac:dyDescent="0.25">
      <c r="B282" s="146">
        <v>46077</v>
      </c>
      <c r="C282" s="91" t="s">
        <v>341</v>
      </c>
      <c r="D282" s="63" t="s">
        <v>28</v>
      </c>
      <c r="E282" s="67">
        <v>6316</v>
      </c>
    </row>
    <row r="283" spans="2:5" x14ac:dyDescent="0.25">
      <c r="B283" s="146">
        <v>46078</v>
      </c>
      <c r="C283" s="91" t="s">
        <v>342</v>
      </c>
      <c r="D283" s="63" t="s">
        <v>38</v>
      </c>
      <c r="E283" s="67">
        <v>1675</v>
      </c>
    </row>
    <row r="284" spans="2:5" x14ac:dyDescent="0.25">
      <c r="B284" s="146">
        <v>46078</v>
      </c>
      <c r="C284" s="91" t="s">
        <v>343</v>
      </c>
      <c r="D284" s="63" t="s">
        <v>66</v>
      </c>
      <c r="E284" s="67">
        <v>1818</v>
      </c>
    </row>
    <row r="285" spans="2:5" x14ac:dyDescent="0.25">
      <c r="B285" s="146">
        <v>46078</v>
      </c>
      <c r="C285" s="91" t="s">
        <v>344</v>
      </c>
      <c r="D285" s="63" t="s">
        <v>31</v>
      </c>
      <c r="E285" s="67">
        <v>156474.49</v>
      </c>
    </row>
    <row r="286" spans="2:5" x14ac:dyDescent="0.25">
      <c r="B286" s="146">
        <v>46078</v>
      </c>
      <c r="C286" s="91" t="s">
        <v>345</v>
      </c>
      <c r="D286" s="63" t="s">
        <v>31</v>
      </c>
      <c r="E286" s="67">
        <v>182435.14</v>
      </c>
    </row>
    <row r="287" spans="2:5" x14ac:dyDescent="0.25">
      <c r="B287" s="146">
        <v>46078</v>
      </c>
      <c r="C287" s="91" t="s">
        <v>346</v>
      </c>
      <c r="D287" s="63" t="s">
        <v>37</v>
      </c>
      <c r="E287" s="67">
        <v>10485</v>
      </c>
    </row>
    <row r="288" spans="2:5" x14ac:dyDescent="0.25">
      <c r="B288" s="146">
        <v>46078</v>
      </c>
      <c r="C288" s="91" t="s">
        <v>347</v>
      </c>
      <c r="D288" s="63" t="s">
        <v>37</v>
      </c>
      <c r="E288" s="67">
        <v>16192</v>
      </c>
    </row>
    <row r="289" spans="2:5" x14ac:dyDescent="0.25">
      <c r="B289" s="146">
        <v>46078</v>
      </c>
      <c r="C289" s="91" t="s">
        <v>348</v>
      </c>
      <c r="D289" s="63" t="s">
        <v>42</v>
      </c>
      <c r="E289" s="67">
        <v>12526.31</v>
      </c>
    </row>
    <row r="290" spans="2:5" x14ac:dyDescent="0.25">
      <c r="B290" s="146">
        <v>46078</v>
      </c>
      <c r="C290" s="91" t="s">
        <v>349</v>
      </c>
      <c r="D290" s="63" t="s">
        <v>158</v>
      </c>
      <c r="E290" s="67">
        <v>7127</v>
      </c>
    </row>
    <row r="291" spans="2:5" x14ac:dyDescent="0.25">
      <c r="B291" s="146">
        <v>46078</v>
      </c>
      <c r="C291" s="91" t="s">
        <v>350</v>
      </c>
      <c r="D291" s="63" t="s">
        <v>158</v>
      </c>
      <c r="E291" s="67">
        <v>1318</v>
      </c>
    </row>
    <row r="292" spans="2:5" x14ac:dyDescent="0.25">
      <c r="B292" s="146">
        <v>46078</v>
      </c>
      <c r="C292" s="91" t="s">
        <v>351</v>
      </c>
      <c r="D292" s="63" t="s">
        <v>158</v>
      </c>
      <c r="E292" s="67">
        <v>6860</v>
      </c>
    </row>
    <row r="293" spans="2:5" x14ac:dyDescent="0.25">
      <c r="B293" s="146">
        <v>46078</v>
      </c>
      <c r="C293" s="91" t="s">
        <v>352</v>
      </c>
      <c r="D293" s="63" t="s">
        <v>40</v>
      </c>
      <c r="E293" s="67">
        <v>768</v>
      </c>
    </row>
    <row r="294" spans="2:5" x14ac:dyDescent="0.25">
      <c r="B294" s="146">
        <v>46078</v>
      </c>
      <c r="C294" s="91" t="s">
        <v>353</v>
      </c>
      <c r="D294" s="63" t="s">
        <v>40</v>
      </c>
      <c r="E294" s="67">
        <v>4177</v>
      </c>
    </row>
    <row r="295" spans="2:5" x14ac:dyDescent="0.25">
      <c r="B295" s="146">
        <v>46079</v>
      </c>
      <c r="C295" s="91" t="s">
        <v>354</v>
      </c>
      <c r="D295" s="63" t="s">
        <v>31</v>
      </c>
      <c r="E295" s="67">
        <v>42800.1</v>
      </c>
    </row>
    <row r="296" spans="2:5" x14ac:dyDescent="0.25">
      <c r="B296" s="146">
        <v>46079</v>
      </c>
      <c r="C296" s="91" t="s">
        <v>355</v>
      </c>
      <c r="D296" s="63" t="s">
        <v>31</v>
      </c>
      <c r="E296" s="67">
        <v>125980</v>
      </c>
    </row>
    <row r="297" spans="2:5" x14ac:dyDescent="0.25">
      <c r="B297" s="146">
        <v>46079</v>
      </c>
      <c r="C297" s="91" t="s">
        <v>356</v>
      </c>
      <c r="D297" s="63" t="s">
        <v>38</v>
      </c>
      <c r="E297" s="67">
        <v>3060</v>
      </c>
    </row>
    <row r="298" spans="2:5" x14ac:dyDescent="0.25">
      <c r="B298" s="146">
        <v>46079</v>
      </c>
      <c r="C298" s="91" t="s">
        <v>357</v>
      </c>
      <c r="D298" s="63" t="s">
        <v>38</v>
      </c>
      <c r="E298" s="67">
        <v>250</v>
      </c>
    </row>
    <row r="299" spans="2:5" x14ac:dyDescent="0.25">
      <c r="B299" s="146">
        <v>46079</v>
      </c>
      <c r="C299" s="91" t="s">
        <v>358</v>
      </c>
      <c r="D299" s="63" t="s">
        <v>37</v>
      </c>
      <c r="E299" s="67">
        <v>11055</v>
      </c>
    </row>
    <row r="300" spans="2:5" x14ac:dyDescent="0.25">
      <c r="B300" s="146">
        <v>46079</v>
      </c>
      <c r="C300" s="91" t="s">
        <v>359</v>
      </c>
      <c r="D300" s="63" t="s">
        <v>37</v>
      </c>
      <c r="E300" s="67">
        <v>16174</v>
      </c>
    </row>
    <row r="301" spans="2:5" ht="16.5" thickBot="1" x14ac:dyDescent="0.3">
      <c r="B301" s="69"/>
      <c r="C301" s="69"/>
      <c r="D301" s="72" t="s">
        <v>4</v>
      </c>
      <c r="E301" s="73">
        <f>SUM(E93:E300)</f>
        <v>61959533.900000021</v>
      </c>
    </row>
    <row r="302" spans="2:5" ht="16.5" thickTop="1" x14ac:dyDescent="0.25">
      <c r="B302" s="69"/>
      <c r="C302" s="69"/>
      <c r="D302" s="69"/>
      <c r="E302" s="69"/>
    </row>
    <row r="303" spans="2:5" ht="16.5" thickBot="1" x14ac:dyDescent="0.3">
      <c r="B303" s="274" t="s">
        <v>43</v>
      </c>
      <c r="C303" s="274"/>
      <c r="D303" s="274"/>
      <c r="E303" s="274"/>
    </row>
    <row r="304" spans="2:5" ht="16.5" thickBot="1" x14ac:dyDescent="0.3">
      <c r="B304" s="110" t="s">
        <v>2</v>
      </c>
      <c r="C304" s="111" t="s">
        <v>1</v>
      </c>
      <c r="D304" s="108" t="s">
        <v>8</v>
      </c>
      <c r="E304" s="112" t="s">
        <v>9</v>
      </c>
    </row>
    <row r="305" spans="2:5" x14ac:dyDescent="0.25">
      <c r="B305" s="84">
        <v>46055</v>
      </c>
      <c r="C305" s="95">
        <v>202260095071914</v>
      </c>
      <c r="D305" s="277" t="s">
        <v>43</v>
      </c>
      <c r="E305" s="208">
        <v>2510</v>
      </c>
    </row>
    <row r="306" spans="2:5" x14ac:dyDescent="0.25">
      <c r="B306" s="84">
        <v>46057</v>
      </c>
      <c r="C306" s="95">
        <v>202260095324316</v>
      </c>
      <c r="D306" s="278"/>
      <c r="E306" s="208">
        <v>9254</v>
      </c>
    </row>
    <row r="307" spans="2:5" x14ac:dyDescent="0.25">
      <c r="B307" s="169">
        <v>46058</v>
      </c>
      <c r="C307" s="207">
        <v>202260095386577</v>
      </c>
      <c r="D307" s="278"/>
      <c r="E307" s="209">
        <v>10824001.15</v>
      </c>
    </row>
    <row r="308" spans="2:5" x14ac:dyDescent="0.25">
      <c r="B308" s="82">
        <v>46058</v>
      </c>
      <c r="C308" s="207">
        <v>202260095386696</v>
      </c>
      <c r="D308" s="278"/>
      <c r="E308" s="210">
        <v>18958.689999999999</v>
      </c>
    </row>
    <row r="309" spans="2:5" x14ac:dyDescent="0.25">
      <c r="B309" s="82">
        <v>46063</v>
      </c>
      <c r="C309" s="96">
        <v>202260095788316</v>
      </c>
      <c r="D309" s="278"/>
      <c r="E309" s="210">
        <v>126165.6</v>
      </c>
    </row>
    <row r="310" spans="2:5" x14ac:dyDescent="0.25">
      <c r="B310" s="82">
        <v>46064</v>
      </c>
      <c r="C310" s="96">
        <v>202260095927468</v>
      </c>
      <c r="D310" s="278"/>
      <c r="E310" s="210">
        <v>12594.56</v>
      </c>
    </row>
    <row r="311" spans="2:5" x14ac:dyDescent="0.25">
      <c r="B311" s="147">
        <v>46065</v>
      </c>
      <c r="C311" s="148">
        <v>202260096015037</v>
      </c>
      <c r="D311" s="278"/>
      <c r="E311" s="211">
        <v>3149.5</v>
      </c>
    </row>
    <row r="312" spans="2:5" x14ac:dyDescent="0.25">
      <c r="B312" s="147">
        <v>46069</v>
      </c>
      <c r="C312" s="148">
        <v>202260096504985</v>
      </c>
      <c r="D312" s="278"/>
      <c r="E312" s="149">
        <v>102952.31</v>
      </c>
    </row>
    <row r="313" spans="2:5" x14ac:dyDescent="0.25">
      <c r="B313" s="147">
        <v>46070</v>
      </c>
      <c r="C313" s="148">
        <v>202260096554350</v>
      </c>
      <c r="D313" s="278"/>
      <c r="E313" s="149">
        <v>36315</v>
      </c>
    </row>
    <row r="314" spans="2:5" x14ac:dyDescent="0.25">
      <c r="B314" s="82">
        <v>46072</v>
      </c>
      <c r="C314" s="96">
        <v>202260096752297</v>
      </c>
      <c r="D314" s="278"/>
      <c r="E314" s="149">
        <v>84735</v>
      </c>
    </row>
    <row r="315" spans="2:5" x14ac:dyDescent="0.25">
      <c r="B315" s="82">
        <v>46072</v>
      </c>
      <c r="C315" s="96">
        <v>202260096772376</v>
      </c>
      <c r="D315" s="278"/>
      <c r="E315" s="149">
        <v>2445</v>
      </c>
    </row>
    <row r="316" spans="2:5" x14ac:dyDescent="0.25">
      <c r="B316" s="82">
        <v>46073</v>
      </c>
      <c r="C316" s="96">
        <v>202260096885150</v>
      </c>
      <c r="D316" s="278"/>
      <c r="E316" s="149">
        <v>2248</v>
      </c>
    </row>
    <row r="317" spans="2:5" x14ac:dyDescent="0.25">
      <c r="B317" s="82">
        <v>46073</v>
      </c>
      <c r="C317" s="96">
        <v>202260096890488</v>
      </c>
      <c r="D317" s="278"/>
      <c r="E317" s="149">
        <v>22521042.079999998</v>
      </c>
    </row>
    <row r="318" spans="2:5" x14ac:dyDescent="0.25">
      <c r="B318" s="82">
        <v>46077</v>
      </c>
      <c r="C318" s="96">
        <v>202260097169995</v>
      </c>
      <c r="D318" s="278"/>
      <c r="E318" s="149">
        <v>4169</v>
      </c>
    </row>
    <row r="319" spans="2:5" x14ac:dyDescent="0.25">
      <c r="B319" s="82">
        <v>46077</v>
      </c>
      <c r="C319" s="96">
        <v>202260097187009</v>
      </c>
      <c r="D319" s="278"/>
      <c r="E319" s="149">
        <v>74481</v>
      </c>
    </row>
    <row r="320" spans="2:5" x14ac:dyDescent="0.25">
      <c r="B320" s="82">
        <v>46079</v>
      </c>
      <c r="C320" s="96">
        <v>202260097338448</v>
      </c>
      <c r="D320" s="279"/>
      <c r="E320" s="149">
        <v>8473.5</v>
      </c>
    </row>
    <row r="321" spans="2:5" ht="16.5" thickBot="1" x14ac:dyDescent="0.3">
      <c r="B321" s="69"/>
      <c r="C321" s="69"/>
      <c r="D321" s="72" t="s">
        <v>4</v>
      </c>
      <c r="E321" s="73">
        <f>SUM(E305:E320)</f>
        <v>33833494.390000001</v>
      </c>
    </row>
    <row r="322" spans="2:5" ht="16.5" thickTop="1" x14ac:dyDescent="0.25">
      <c r="B322" s="69"/>
      <c r="C322" s="69"/>
      <c r="D322" s="69"/>
      <c r="E322" s="69"/>
    </row>
    <row r="323" spans="2:5" ht="15.75" x14ac:dyDescent="0.25">
      <c r="B323" s="69"/>
      <c r="C323" s="69"/>
      <c r="D323" s="69"/>
      <c r="E323" s="69"/>
    </row>
    <row r="324" spans="2:5" ht="16.5" thickBot="1" x14ac:dyDescent="0.3">
      <c r="B324" s="280" t="s">
        <v>46</v>
      </c>
      <c r="C324" s="280"/>
      <c r="D324" s="280"/>
      <c r="E324" s="280"/>
    </row>
    <row r="325" spans="2:5" ht="16.5" thickBot="1" x14ac:dyDescent="0.3">
      <c r="B325" s="113" t="s">
        <v>2</v>
      </c>
      <c r="C325" s="111" t="s">
        <v>1</v>
      </c>
      <c r="D325" s="111" t="s">
        <v>8</v>
      </c>
      <c r="E325" s="109" t="s">
        <v>9</v>
      </c>
    </row>
    <row r="326" spans="2:5" x14ac:dyDescent="0.25">
      <c r="B326" s="163">
        <v>46055</v>
      </c>
      <c r="C326" s="164">
        <v>4524000030123</v>
      </c>
      <c r="D326" s="281" t="s">
        <v>59</v>
      </c>
      <c r="E326" s="168">
        <v>2869930.75</v>
      </c>
    </row>
    <row r="327" spans="2:5" x14ac:dyDescent="0.25">
      <c r="B327" s="165">
        <v>46055</v>
      </c>
      <c r="C327" s="166">
        <v>4524000030124</v>
      </c>
      <c r="D327" s="282"/>
      <c r="E327" s="67">
        <v>46843.35</v>
      </c>
    </row>
    <row r="328" spans="2:5" x14ac:dyDescent="0.25">
      <c r="B328" s="165">
        <v>46055</v>
      </c>
      <c r="C328" s="166">
        <v>4524000030125</v>
      </c>
      <c r="D328" s="282"/>
      <c r="E328" s="67">
        <v>3908120.08</v>
      </c>
    </row>
    <row r="329" spans="2:5" x14ac:dyDescent="0.25">
      <c r="B329" s="165">
        <v>46055</v>
      </c>
      <c r="C329" s="166">
        <v>4524000030126</v>
      </c>
      <c r="D329" s="282"/>
      <c r="E329" s="67">
        <v>440090</v>
      </c>
    </row>
    <row r="330" spans="2:5" x14ac:dyDescent="0.25">
      <c r="B330" s="165">
        <v>46055</v>
      </c>
      <c r="C330" s="166">
        <v>4524000038675</v>
      </c>
      <c r="D330" s="282"/>
      <c r="E330" s="67">
        <v>124649.01</v>
      </c>
    </row>
    <row r="331" spans="2:5" x14ac:dyDescent="0.25">
      <c r="B331" s="165">
        <v>46056</v>
      </c>
      <c r="C331" s="166">
        <v>4524000037672</v>
      </c>
      <c r="D331" s="282"/>
      <c r="E331" s="67">
        <v>112684</v>
      </c>
    </row>
    <row r="332" spans="2:5" x14ac:dyDescent="0.25">
      <c r="B332" s="165">
        <v>46058</v>
      </c>
      <c r="C332" s="166">
        <v>4524000034513</v>
      </c>
      <c r="D332" s="282"/>
      <c r="E332" s="67">
        <v>5031.2</v>
      </c>
    </row>
    <row r="333" spans="2:5" x14ac:dyDescent="0.25">
      <c r="B333" s="165">
        <v>46058</v>
      </c>
      <c r="C333" s="166">
        <v>4524000055557</v>
      </c>
      <c r="D333" s="282"/>
      <c r="E333" s="67">
        <v>64619</v>
      </c>
    </row>
    <row r="334" spans="2:5" x14ac:dyDescent="0.25">
      <c r="B334" s="165">
        <v>46059</v>
      </c>
      <c r="C334" s="166">
        <v>4524000055246</v>
      </c>
      <c r="D334" s="282"/>
      <c r="E334" s="145">
        <v>2456093.94</v>
      </c>
    </row>
    <row r="335" spans="2:5" x14ac:dyDescent="0.25">
      <c r="B335" s="165">
        <v>46059</v>
      </c>
      <c r="C335" s="166">
        <v>4524000055247</v>
      </c>
      <c r="D335" s="282"/>
      <c r="E335" s="145">
        <v>14364</v>
      </c>
    </row>
    <row r="336" spans="2:5" x14ac:dyDescent="0.25">
      <c r="B336" s="165">
        <v>46062</v>
      </c>
      <c r="C336" s="166">
        <v>4524000034480</v>
      </c>
      <c r="D336" s="282"/>
      <c r="E336" s="145">
        <v>9282.6</v>
      </c>
    </row>
    <row r="337" spans="2:5" x14ac:dyDescent="0.25">
      <c r="B337" s="165">
        <v>46062</v>
      </c>
      <c r="C337" s="166">
        <v>452400039381</v>
      </c>
      <c r="D337" s="282"/>
      <c r="E337" s="145">
        <v>416473.42</v>
      </c>
    </row>
    <row r="338" spans="2:5" x14ac:dyDescent="0.25">
      <c r="B338" s="165">
        <v>46062</v>
      </c>
      <c r="C338" s="167">
        <v>4524000031004</v>
      </c>
      <c r="D338" s="282"/>
      <c r="E338" s="83">
        <v>12698.2</v>
      </c>
    </row>
    <row r="339" spans="2:5" x14ac:dyDescent="0.25">
      <c r="B339" s="165">
        <v>46062</v>
      </c>
      <c r="C339" s="167">
        <v>4524000054396</v>
      </c>
      <c r="D339" s="282"/>
      <c r="E339" s="83">
        <v>2208</v>
      </c>
    </row>
    <row r="340" spans="2:5" x14ac:dyDescent="0.25">
      <c r="B340" s="165">
        <v>46063</v>
      </c>
      <c r="C340" s="167">
        <v>4524000033416</v>
      </c>
      <c r="D340" s="282"/>
      <c r="E340" s="83">
        <v>1736737.44</v>
      </c>
    </row>
    <row r="341" spans="2:5" x14ac:dyDescent="0.25">
      <c r="B341" s="165">
        <v>46063</v>
      </c>
      <c r="C341" s="167">
        <v>4524000034731</v>
      </c>
      <c r="D341" s="282"/>
      <c r="E341" s="83">
        <v>3816</v>
      </c>
    </row>
    <row r="342" spans="2:5" x14ac:dyDescent="0.25">
      <c r="B342" s="165">
        <v>46063</v>
      </c>
      <c r="C342" s="167">
        <v>4524000051469</v>
      </c>
      <c r="D342" s="282"/>
      <c r="E342" s="83">
        <v>1104675.3999999999</v>
      </c>
    </row>
    <row r="343" spans="2:5" x14ac:dyDescent="0.25">
      <c r="B343" s="165">
        <v>46064</v>
      </c>
      <c r="C343" s="167">
        <v>4524000030609</v>
      </c>
      <c r="D343" s="282"/>
      <c r="E343" s="83">
        <v>136436.07999999999</v>
      </c>
    </row>
    <row r="344" spans="2:5" x14ac:dyDescent="0.25">
      <c r="B344" s="165">
        <v>46065</v>
      </c>
      <c r="C344" s="167">
        <v>4524000030934</v>
      </c>
      <c r="D344" s="282"/>
      <c r="E344" s="83">
        <v>234104.66</v>
      </c>
    </row>
    <row r="345" spans="2:5" x14ac:dyDescent="0.25">
      <c r="B345" s="165">
        <v>46065</v>
      </c>
      <c r="C345" s="167">
        <v>4524000057376</v>
      </c>
      <c r="D345" s="282"/>
      <c r="E345" s="83">
        <v>1034585.56</v>
      </c>
    </row>
    <row r="346" spans="2:5" x14ac:dyDescent="0.25">
      <c r="B346" s="165">
        <v>46066</v>
      </c>
      <c r="C346" s="167">
        <v>4524000036555</v>
      </c>
      <c r="D346" s="282"/>
      <c r="E346" s="83">
        <v>8986</v>
      </c>
    </row>
    <row r="347" spans="2:5" x14ac:dyDescent="0.25">
      <c r="B347" s="165">
        <v>46066</v>
      </c>
      <c r="C347" s="167">
        <v>4524000056600</v>
      </c>
      <c r="D347" s="282"/>
      <c r="E347" s="83">
        <v>12096.4</v>
      </c>
    </row>
    <row r="348" spans="2:5" x14ac:dyDescent="0.25">
      <c r="B348" s="165">
        <v>46066</v>
      </c>
      <c r="C348" s="167">
        <v>4524000056601</v>
      </c>
      <c r="D348" s="282"/>
      <c r="E348" s="83">
        <v>1445483.3</v>
      </c>
    </row>
    <row r="349" spans="2:5" x14ac:dyDescent="0.25">
      <c r="B349" s="165" t="s">
        <v>360</v>
      </c>
      <c r="C349" s="167">
        <v>4524000035469</v>
      </c>
      <c r="D349" s="282"/>
      <c r="E349" s="83">
        <v>11435</v>
      </c>
    </row>
    <row r="350" spans="2:5" x14ac:dyDescent="0.25">
      <c r="B350" s="165">
        <v>46069</v>
      </c>
      <c r="C350" s="167">
        <v>4524000066028</v>
      </c>
      <c r="D350" s="282"/>
      <c r="E350" s="83">
        <v>3076</v>
      </c>
    </row>
    <row r="351" spans="2:5" x14ac:dyDescent="0.25">
      <c r="B351" s="165">
        <v>46070</v>
      </c>
      <c r="C351" s="167">
        <v>4524000031020</v>
      </c>
      <c r="D351" s="282"/>
      <c r="E351" s="83">
        <v>145283</v>
      </c>
    </row>
    <row r="352" spans="2:5" x14ac:dyDescent="0.25">
      <c r="B352" s="165">
        <v>46071</v>
      </c>
      <c r="C352" s="167">
        <v>4524000032498</v>
      </c>
      <c r="D352" s="282"/>
      <c r="E352" s="83">
        <v>58850.13</v>
      </c>
    </row>
    <row r="353" spans="2:5" x14ac:dyDescent="0.25">
      <c r="B353" s="165">
        <v>46071</v>
      </c>
      <c r="C353" s="167">
        <v>4524000033461</v>
      </c>
      <c r="D353" s="282"/>
      <c r="E353" s="83">
        <v>12710.25</v>
      </c>
    </row>
    <row r="354" spans="2:5" x14ac:dyDescent="0.25">
      <c r="B354" s="165">
        <v>46071</v>
      </c>
      <c r="C354" s="167">
        <v>4524000033509</v>
      </c>
      <c r="D354" s="282"/>
      <c r="E354" s="83">
        <v>828</v>
      </c>
    </row>
    <row r="355" spans="2:5" x14ac:dyDescent="0.25">
      <c r="B355" s="165">
        <v>46071</v>
      </c>
      <c r="C355" s="167">
        <v>4524000050001</v>
      </c>
      <c r="D355" s="282"/>
      <c r="E355" s="83">
        <v>124649.01</v>
      </c>
    </row>
    <row r="356" spans="2:5" x14ac:dyDescent="0.25">
      <c r="B356" s="165">
        <v>46071</v>
      </c>
      <c r="C356" s="167">
        <v>4524000051508</v>
      </c>
      <c r="D356" s="282"/>
      <c r="E356" s="83">
        <v>88886.5</v>
      </c>
    </row>
    <row r="357" spans="2:5" x14ac:dyDescent="0.25">
      <c r="B357" s="146">
        <v>46072</v>
      </c>
      <c r="C357" s="148">
        <v>4524000058650</v>
      </c>
      <c r="D357" s="282"/>
      <c r="E357" s="67">
        <v>43680</v>
      </c>
    </row>
    <row r="358" spans="2:5" x14ac:dyDescent="0.25">
      <c r="B358" s="150">
        <v>46072</v>
      </c>
      <c r="C358" s="167">
        <v>4524000058651</v>
      </c>
      <c r="D358" s="282"/>
      <c r="E358" s="83">
        <v>44247</v>
      </c>
    </row>
    <row r="359" spans="2:5" x14ac:dyDescent="0.25">
      <c r="B359" s="150">
        <v>46073</v>
      </c>
      <c r="C359" s="167">
        <v>4524000033023</v>
      </c>
      <c r="D359" s="282"/>
      <c r="E359" s="83">
        <v>119415.8</v>
      </c>
    </row>
    <row r="360" spans="2:5" x14ac:dyDescent="0.25">
      <c r="B360" s="150">
        <v>46073</v>
      </c>
      <c r="C360" s="167">
        <v>4524000036282</v>
      </c>
      <c r="D360" s="282"/>
      <c r="E360" s="83">
        <v>2542.84</v>
      </c>
    </row>
    <row r="361" spans="2:5" x14ac:dyDescent="0.25">
      <c r="B361" s="150">
        <v>46073</v>
      </c>
      <c r="C361" s="167">
        <v>4524000036328</v>
      </c>
      <c r="D361" s="282"/>
      <c r="E361" s="83">
        <v>2205.42</v>
      </c>
    </row>
    <row r="362" spans="2:5" x14ac:dyDescent="0.25">
      <c r="B362" s="150">
        <v>46073</v>
      </c>
      <c r="C362" s="167">
        <v>4524000037128</v>
      </c>
      <c r="D362" s="282"/>
      <c r="E362" s="83">
        <v>308</v>
      </c>
    </row>
    <row r="363" spans="2:5" x14ac:dyDescent="0.25">
      <c r="B363" s="150">
        <v>46073</v>
      </c>
      <c r="C363" s="167">
        <v>4524000037134</v>
      </c>
      <c r="D363" s="282"/>
      <c r="E363" s="83">
        <v>6200.6</v>
      </c>
    </row>
    <row r="364" spans="2:5" x14ac:dyDescent="0.25">
      <c r="B364" s="150">
        <v>46073</v>
      </c>
      <c r="C364" s="167">
        <v>4524000037148</v>
      </c>
      <c r="D364" s="282"/>
      <c r="E364" s="83">
        <v>10721.3</v>
      </c>
    </row>
    <row r="365" spans="2:5" x14ac:dyDescent="0.25">
      <c r="B365" s="150">
        <v>46073</v>
      </c>
      <c r="C365" s="167">
        <v>4524000052909</v>
      </c>
      <c r="D365" s="282"/>
      <c r="E365" s="83">
        <v>10289.25</v>
      </c>
    </row>
    <row r="366" spans="2:5" x14ac:dyDescent="0.25">
      <c r="B366" s="150">
        <v>46073</v>
      </c>
      <c r="C366" s="167">
        <v>4524000055107</v>
      </c>
      <c r="D366" s="282"/>
      <c r="E366" s="83">
        <v>111719.17</v>
      </c>
    </row>
    <row r="367" spans="2:5" x14ac:dyDescent="0.25">
      <c r="B367" s="150">
        <v>46073</v>
      </c>
      <c r="C367" s="167">
        <v>4524000055108</v>
      </c>
      <c r="D367" s="282"/>
      <c r="E367" s="83">
        <v>821128.32</v>
      </c>
    </row>
    <row r="368" spans="2:5" x14ac:dyDescent="0.25">
      <c r="B368" s="150">
        <v>46073</v>
      </c>
      <c r="C368" s="167">
        <v>4524000055109</v>
      </c>
      <c r="D368" s="282"/>
      <c r="E368" s="83">
        <v>3258850.52</v>
      </c>
    </row>
    <row r="369" spans="2:5" x14ac:dyDescent="0.25">
      <c r="B369" s="150">
        <v>46076</v>
      </c>
      <c r="C369" s="167">
        <v>4524000031577</v>
      </c>
      <c r="D369" s="282"/>
      <c r="E369" s="83">
        <v>2147</v>
      </c>
    </row>
    <row r="370" spans="2:5" x14ac:dyDescent="0.25">
      <c r="B370" s="150">
        <v>46076</v>
      </c>
      <c r="C370" s="167">
        <v>4524000054701</v>
      </c>
      <c r="D370" s="282"/>
      <c r="E370" s="83">
        <v>1872.33</v>
      </c>
    </row>
    <row r="371" spans="2:5" x14ac:dyDescent="0.25">
      <c r="B371" s="150">
        <v>46077</v>
      </c>
      <c r="C371" s="167">
        <v>4524000050913</v>
      </c>
      <c r="D371" s="282"/>
      <c r="E371" s="83">
        <v>2121</v>
      </c>
    </row>
    <row r="372" spans="2:5" x14ac:dyDescent="0.25">
      <c r="B372" s="150">
        <v>46077</v>
      </c>
      <c r="C372" s="167">
        <v>4524000053585</v>
      </c>
      <c r="D372" s="282"/>
      <c r="E372" s="83">
        <v>1713297.53</v>
      </c>
    </row>
    <row r="373" spans="2:5" x14ac:dyDescent="0.25">
      <c r="B373" s="150">
        <v>46078</v>
      </c>
      <c r="C373" s="167">
        <v>4524000032740</v>
      </c>
      <c r="D373" s="282"/>
      <c r="E373" s="83">
        <v>4768.2700000000004</v>
      </c>
    </row>
    <row r="374" spans="2:5" x14ac:dyDescent="0.25">
      <c r="B374" s="150">
        <v>46078</v>
      </c>
      <c r="C374" s="167">
        <v>4524000032901</v>
      </c>
      <c r="D374" s="282"/>
      <c r="E374" s="83">
        <v>7026</v>
      </c>
    </row>
    <row r="375" spans="2:5" x14ac:dyDescent="0.25">
      <c r="B375" s="150">
        <v>46078</v>
      </c>
      <c r="C375" s="167">
        <v>4524000032903</v>
      </c>
      <c r="D375" s="282"/>
      <c r="E375" s="83">
        <v>16461</v>
      </c>
    </row>
    <row r="376" spans="2:5" x14ac:dyDescent="0.25">
      <c r="B376" s="150">
        <v>46079</v>
      </c>
      <c r="C376" s="167">
        <v>4524000052363</v>
      </c>
      <c r="D376" s="282"/>
      <c r="E376" s="83">
        <v>110276</v>
      </c>
    </row>
    <row r="377" spans="2:5" ht="16.5" thickBot="1" x14ac:dyDescent="0.3">
      <c r="B377" s="273" t="s">
        <v>14</v>
      </c>
      <c r="C377" s="273"/>
      <c r="D377" s="273"/>
      <c r="E377" s="103">
        <f>SUM(E326:E376)</f>
        <v>22935003.630000006</v>
      </c>
    </row>
    <row r="378" spans="2:5" ht="16.5" thickTop="1" x14ac:dyDescent="0.25">
      <c r="B378" s="69"/>
      <c r="C378" s="69"/>
      <c r="D378" s="69"/>
      <c r="E378" s="69"/>
    </row>
    <row r="379" spans="2:5" ht="15.75" x14ac:dyDescent="0.25">
      <c r="B379" s="71"/>
      <c r="C379" s="70"/>
      <c r="D379" s="74"/>
      <c r="E379" s="75"/>
    </row>
    <row r="380" spans="2:5" ht="16.5" thickBot="1" x14ac:dyDescent="0.3">
      <c r="B380" s="274" t="s">
        <v>7</v>
      </c>
      <c r="C380" s="257"/>
      <c r="D380" s="274"/>
      <c r="E380" s="274"/>
    </row>
    <row r="381" spans="2:5" ht="16.5" thickBot="1" x14ac:dyDescent="0.3">
      <c r="B381" s="106" t="s">
        <v>2</v>
      </c>
      <c r="C381" s="107" t="s">
        <v>1</v>
      </c>
      <c r="D381" s="108" t="s">
        <v>0</v>
      </c>
      <c r="E381" s="109" t="s">
        <v>13</v>
      </c>
    </row>
    <row r="382" spans="2:5" ht="17.25" x14ac:dyDescent="0.3">
      <c r="B382" s="212">
        <v>46079</v>
      </c>
      <c r="C382" s="227" t="s">
        <v>132</v>
      </c>
      <c r="D382" s="213" t="s">
        <v>133</v>
      </c>
      <c r="E382" s="214">
        <v>251105.06</v>
      </c>
    </row>
    <row r="383" spans="2:5" x14ac:dyDescent="0.25">
      <c r="B383" s="212">
        <v>46081</v>
      </c>
      <c r="C383" s="215" t="s">
        <v>134</v>
      </c>
      <c r="D383" s="216" t="s">
        <v>133</v>
      </c>
      <c r="E383" s="214">
        <v>74994.5</v>
      </c>
    </row>
    <row r="384" spans="2:5" ht="16.5" thickBot="1" x14ac:dyDescent="0.3">
      <c r="B384" s="275" t="s">
        <v>27</v>
      </c>
      <c r="C384" s="275"/>
      <c r="D384" s="275"/>
      <c r="E384" s="104">
        <f>SUM(E382:E383)</f>
        <v>326099.56</v>
      </c>
    </row>
    <row r="385" spans="2:6" ht="16.5" thickTop="1" x14ac:dyDescent="0.25">
      <c r="B385" s="76"/>
      <c r="C385" s="76"/>
      <c r="D385" s="76"/>
      <c r="E385" s="77"/>
    </row>
    <row r="386" spans="2:6" ht="15.75" x14ac:dyDescent="0.25">
      <c r="B386" s="76"/>
      <c r="C386" s="76"/>
      <c r="D386" s="76"/>
      <c r="E386" s="77"/>
    </row>
    <row r="387" spans="2:6" ht="16.5" thickBot="1" x14ac:dyDescent="0.3">
      <c r="B387" s="274" t="s">
        <v>54</v>
      </c>
      <c r="C387" s="274"/>
      <c r="D387" s="274"/>
      <c r="E387" s="274"/>
    </row>
    <row r="388" spans="2:6" ht="16.5" thickBot="1" x14ac:dyDescent="0.3">
      <c r="B388" s="114" t="s">
        <v>56</v>
      </c>
      <c r="C388" s="115" t="s">
        <v>2</v>
      </c>
      <c r="D388" s="115" t="s">
        <v>55</v>
      </c>
      <c r="E388" s="116" t="s">
        <v>8</v>
      </c>
      <c r="F388" s="117" t="s">
        <v>9</v>
      </c>
    </row>
    <row r="389" spans="2:6" x14ac:dyDescent="0.25">
      <c r="B389" s="95">
        <v>267055</v>
      </c>
      <c r="C389" s="82">
        <v>45855</v>
      </c>
      <c r="D389" s="192" t="s">
        <v>135</v>
      </c>
      <c r="E389" s="228" t="s">
        <v>69</v>
      </c>
      <c r="F389" s="170">
        <v>20000</v>
      </c>
    </row>
    <row r="390" spans="2:6" x14ac:dyDescent="0.25">
      <c r="B390" s="95">
        <v>267061</v>
      </c>
      <c r="C390" s="82">
        <v>45855</v>
      </c>
      <c r="D390" s="192" t="s">
        <v>136</v>
      </c>
      <c r="E390" s="228" t="s">
        <v>69</v>
      </c>
      <c r="F390" s="170">
        <v>15000</v>
      </c>
    </row>
    <row r="391" spans="2:6" x14ac:dyDescent="0.25">
      <c r="B391" s="95">
        <v>267066</v>
      </c>
      <c r="C391" s="82">
        <v>45855</v>
      </c>
      <c r="D391" s="192" t="s">
        <v>137</v>
      </c>
      <c r="E391" s="228" t="s">
        <v>69</v>
      </c>
      <c r="F391" s="170">
        <v>5000</v>
      </c>
    </row>
    <row r="392" spans="2:6" x14ac:dyDescent="0.25">
      <c r="B392" s="95">
        <v>267080</v>
      </c>
      <c r="C392" s="82">
        <v>45856</v>
      </c>
      <c r="D392" s="192" t="s">
        <v>138</v>
      </c>
      <c r="E392" s="228" t="s">
        <v>69</v>
      </c>
      <c r="F392" s="170">
        <v>25000</v>
      </c>
    </row>
    <row r="393" spans="2:6" x14ac:dyDescent="0.25">
      <c r="B393" s="95">
        <v>267120</v>
      </c>
      <c r="C393" s="82">
        <v>45856</v>
      </c>
      <c r="D393" s="192" t="s">
        <v>139</v>
      </c>
      <c r="E393" s="228" t="s">
        <v>69</v>
      </c>
      <c r="F393" s="170">
        <v>50000</v>
      </c>
    </row>
    <row r="394" spans="2:6" x14ac:dyDescent="0.25">
      <c r="B394" s="95">
        <v>267123</v>
      </c>
      <c r="C394" s="82">
        <v>45859</v>
      </c>
      <c r="D394" s="192" t="s">
        <v>140</v>
      </c>
      <c r="E394" s="228" t="s">
        <v>69</v>
      </c>
      <c r="F394" s="170">
        <v>22916.67</v>
      </c>
    </row>
    <row r="395" spans="2:6" x14ac:dyDescent="0.25">
      <c r="B395" s="95">
        <v>267134</v>
      </c>
      <c r="C395" s="82">
        <v>45859</v>
      </c>
      <c r="D395" s="192" t="s">
        <v>141</v>
      </c>
      <c r="E395" s="228" t="s">
        <v>69</v>
      </c>
      <c r="F395" s="170">
        <v>20000</v>
      </c>
    </row>
    <row r="396" spans="2:6" x14ac:dyDescent="0.25">
      <c r="B396" s="95">
        <v>267134</v>
      </c>
      <c r="C396" s="82">
        <v>45859</v>
      </c>
      <c r="D396" s="192" t="s">
        <v>142</v>
      </c>
      <c r="E396" s="228" t="s">
        <v>69</v>
      </c>
      <c r="F396" s="170">
        <v>20000</v>
      </c>
    </row>
    <row r="397" spans="2:6" ht="57.75" x14ac:dyDescent="0.25">
      <c r="B397" s="95">
        <v>267324</v>
      </c>
      <c r="C397" s="82">
        <v>46042</v>
      </c>
      <c r="D397" s="192" t="s">
        <v>143</v>
      </c>
      <c r="E397" s="228" t="s">
        <v>144</v>
      </c>
      <c r="F397" s="170">
        <v>25000</v>
      </c>
    </row>
    <row r="398" spans="2:6" ht="43.5" x14ac:dyDescent="0.25">
      <c r="B398" s="95">
        <v>267347</v>
      </c>
      <c r="C398" s="82">
        <v>46069</v>
      </c>
      <c r="D398" s="192" t="s">
        <v>145</v>
      </c>
      <c r="E398" s="228" t="s">
        <v>146</v>
      </c>
      <c r="F398" s="170">
        <v>166822.25</v>
      </c>
    </row>
    <row r="399" spans="2:6" ht="43.5" x14ac:dyDescent="0.25">
      <c r="B399" s="95">
        <v>267179</v>
      </c>
      <c r="C399" s="82">
        <v>45889</v>
      </c>
      <c r="D399" s="192" t="s">
        <v>147</v>
      </c>
      <c r="E399" s="228" t="s">
        <v>146</v>
      </c>
      <c r="F399" s="170">
        <v>23651.05</v>
      </c>
    </row>
    <row r="400" spans="2:6" x14ac:dyDescent="0.25">
      <c r="B400" s="95">
        <v>266949</v>
      </c>
      <c r="C400" s="82">
        <v>45662</v>
      </c>
      <c r="D400" s="192" t="s">
        <v>148</v>
      </c>
      <c r="E400" s="228" t="s">
        <v>149</v>
      </c>
      <c r="F400" s="170">
        <v>60000</v>
      </c>
    </row>
    <row r="401" spans="2:6" x14ac:dyDescent="0.25">
      <c r="B401" s="95">
        <v>267308</v>
      </c>
      <c r="C401" s="82">
        <v>46204</v>
      </c>
      <c r="D401" s="192" t="s">
        <v>150</v>
      </c>
      <c r="E401" s="228" t="s">
        <v>149</v>
      </c>
      <c r="F401" s="170">
        <v>50000</v>
      </c>
    </row>
    <row r="402" spans="2:6" x14ac:dyDescent="0.25">
      <c r="B402" s="95">
        <v>267321</v>
      </c>
      <c r="C402" s="82">
        <v>46037</v>
      </c>
      <c r="D402" s="192" t="s">
        <v>151</v>
      </c>
      <c r="E402" s="228" t="s">
        <v>149</v>
      </c>
      <c r="F402" s="170">
        <v>100000</v>
      </c>
    </row>
    <row r="403" spans="2:6" ht="16.5" thickBot="1" x14ac:dyDescent="0.3">
      <c r="B403" s="275" t="s">
        <v>27</v>
      </c>
      <c r="C403" s="275"/>
      <c r="D403" s="275"/>
      <c r="E403" s="275"/>
      <c r="F403" s="105">
        <f>SUM(F389:F402)</f>
        <v>603389.97</v>
      </c>
    </row>
    <row r="404" spans="2:6" ht="16.5" thickTop="1" x14ac:dyDescent="0.25">
      <c r="B404" s="76"/>
      <c r="C404" s="76"/>
      <c r="D404" s="76"/>
      <c r="E404" s="77"/>
    </row>
    <row r="405" spans="2:6" ht="15.75" x14ac:dyDescent="0.25">
      <c r="B405" s="76"/>
      <c r="C405" s="76"/>
      <c r="D405" s="76"/>
      <c r="E405" s="77"/>
    </row>
    <row r="406" spans="2:6" ht="15.75" x14ac:dyDescent="0.25">
      <c r="B406" s="257" t="s">
        <v>25</v>
      </c>
      <c r="C406" s="257"/>
      <c r="D406" s="257"/>
      <c r="E406" s="257"/>
    </row>
    <row r="407" spans="2:6" x14ac:dyDescent="0.25">
      <c r="B407" s="268" t="s">
        <v>26</v>
      </c>
      <c r="C407" s="268"/>
      <c r="D407" s="268"/>
      <c r="E407" s="268"/>
    </row>
    <row r="408" spans="2:6" x14ac:dyDescent="0.25">
      <c r="B408" s="268" t="s">
        <v>23</v>
      </c>
      <c r="C408" s="268"/>
      <c r="D408" s="268"/>
      <c r="E408" s="268"/>
    </row>
    <row r="409" spans="2:6" x14ac:dyDescent="0.25">
      <c r="B409" s="269" t="s">
        <v>36</v>
      </c>
      <c r="C409" s="269"/>
      <c r="D409" s="269"/>
      <c r="E409" s="269"/>
    </row>
    <row r="410" spans="2:6" x14ac:dyDescent="0.25">
      <c r="B410" s="78"/>
      <c r="C410" s="78"/>
      <c r="D410" s="78"/>
      <c r="E410" s="78"/>
    </row>
    <row r="411" spans="2:6" x14ac:dyDescent="0.25">
      <c r="B411" s="79" t="s">
        <v>2</v>
      </c>
      <c r="C411" s="79" t="s">
        <v>1</v>
      </c>
      <c r="D411" s="79" t="s">
        <v>44</v>
      </c>
      <c r="E411" s="79" t="s">
        <v>45</v>
      </c>
    </row>
    <row r="412" spans="2:6" x14ac:dyDescent="0.25">
      <c r="B412" s="62"/>
      <c r="C412" s="68"/>
      <c r="D412" s="63"/>
      <c r="E412" s="67"/>
    </row>
    <row r="413" spans="2:6" x14ac:dyDescent="0.25">
      <c r="B413" s="270" t="s">
        <v>14</v>
      </c>
      <c r="C413" s="271"/>
      <c r="D413" s="272"/>
      <c r="E413" s="80">
        <f>SUM(E412:E412)</f>
        <v>0</v>
      </c>
    </row>
    <row r="414" spans="2:6" ht="15.75" x14ac:dyDescent="0.25">
      <c r="B414" s="76"/>
      <c r="C414" s="76"/>
      <c r="D414" s="76"/>
      <c r="E414" s="77"/>
    </row>
    <row r="415" spans="2:6" ht="15.75" x14ac:dyDescent="0.25">
      <c r="B415" s="76"/>
      <c r="C415" s="76"/>
      <c r="D415" s="76"/>
      <c r="E415" s="77"/>
    </row>
    <row r="416" spans="2:6" ht="16.5" thickBot="1" x14ac:dyDescent="0.3">
      <c r="B416" s="76"/>
      <c r="C416" s="76"/>
      <c r="D416" s="76"/>
      <c r="E416" s="77"/>
    </row>
    <row r="417" spans="1:6" ht="16.5" thickBot="1" x14ac:dyDescent="0.3">
      <c r="B417" s="261" t="s">
        <v>32</v>
      </c>
      <c r="C417" s="262"/>
      <c r="D417" s="262"/>
      <c r="E417" s="263">
        <f>E301+E321+E377+E384+F403</f>
        <v>119657521.45000003</v>
      </c>
      <c r="F417" s="264"/>
    </row>
    <row r="431" spans="1:6" ht="19.5" thickBot="1" x14ac:dyDescent="0.35">
      <c r="A431" s="4"/>
      <c r="B431" s="265" t="s">
        <v>11</v>
      </c>
      <c r="C431" s="265"/>
      <c r="D431" s="265"/>
      <c r="E431" s="265"/>
      <c r="F431" s="4"/>
    </row>
    <row r="432" spans="1:6" ht="32.25" thickBot="1" x14ac:dyDescent="0.3">
      <c r="A432" s="4"/>
      <c r="B432" s="106" t="s">
        <v>19</v>
      </c>
      <c r="C432" s="106" t="s">
        <v>1</v>
      </c>
      <c r="D432" s="106" t="s">
        <v>20</v>
      </c>
      <c r="E432" s="118" t="s">
        <v>9</v>
      </c>
      <c r="F432" s="4"/>
    </row>
    <row r="433" spans="1:6" x14ac:dyDescent="0.25">
      <c r="A433" s="4"/>
      <c r="B433" s="84">
        <v>46055</v>
      </c>
      <c r="C433" s="171" t="s">
        <v>70</v>
      </c>
      <c r="D433" s="172" t="s">
        <v>71</v>
      </c>
      <c r="E433" s="86">
        <v>1100</v>
      </c>
      <c r="F433" s="4"/>
    </row>
    <row r="434" spans="1:6" x14ac:dyDescent="0.25">
      <c r="A434" s="4"/>
      <c r="B434" s="169">
        <v>46055</v>
      </c>
      <c r="C434" s="173" t="s">
        <v>72</v>
      </c>
      <c r="D434" s="99" t="s">
        <v>71</v>
      </c>
      <c r="E434" s="174">
        <v>300</v>
      </c>
      <c r="F434" s="4"/>
    </row>
    <row r="435" spans="1:6" x14ac:dyDescent="0.25">
      <c r="A435" s="4"/>
      <c r="B435" s="84">
        <v>46056</v>
      </c>
      <c r="C435" s="171" t="s">
        <v>73</v>
      </c>
      <c r="D435" s="172" t="s">
        <v>41</v>
      </c>
      <c r="E435" s="86">
        <v>4887.6000000000004</v>
      </c>
      <c r="F435" s="4"/>
    </row>
    <row r="436" spans="1:6" x14ac:dyDescent="0.25">
      <c r="A436" s="4"/>
      <c r="B436" s="84">
        <v>46056</v>
      </c>
      <c r="C436" s="171" t="s">
        <v>74</v>
      </c>
      <c r="D436" s="172" t="s">
        <v>71</v>
      </c>
      <c r="E436" s="86">
        <v>270</v>
      </c>
      <c r="F436" s="4"/>
    </row>
    <row r="437" spans="1:6" x14ac:dyDescent="0.25">
      <c r="A437" s="4"/>
      <c r="B437" s="84">
        <v>46057</v>
      </c>
      <c r="C437" s="171" t="s">
        <v>75</v>
      </c>
      <c r="D437" s="172" t="s">
        <v>71</v>
      </c>
      <c r="E437" s="86">
        <v>365</v>
      </c>
      <c r="F437" s="4"/>
    </row>
    <row r="438" spans="1:6" x14ac:dyDescent="0.25">
      <c r="A438" s="4"/>
      <c r="B438" s="169">
        <v>46058</v>
      </c>
      <c r="C438" s="173" t="s">
        <v>76</v>
      </c>
      <c r="D438" s="99" t="s">
        <v>71</v>
      </c>
      <c r="E438" s="174">
        <v>370</v>
      </c>
      <c r="F438" s="4"/>
    </row>
    <row r="439" spans="1:6" x14ac:dyDescent="0.25">
      <c r="A439" s="4"/>
      <c r="B439" s="169">
        <v>46059</v>
      </c>
      <c r="C439" s="173" t="s">
        <v>77</v>
      </c>
      <c r="D439" s="99" t="s">
        <v>71</v>
      </c>
      <c r="E439" s="174">
        <v>190</v>
      </c>
      <c r="F439" s="4"/>
    </row>
    <row r="440" spans="1:6" x14ac:dyDescent="0.25">
      <c r="A440" s="4"/>
      <c r="B440" s="84">
        <v>46062</v>
      </c>
      <c r="C440" s="171" t="s">
        <v>78</v>
      </c>
      <c r="D440" s="172" t="s">
        <v>71</v>
      </c>
      <c r="E440" s="86">
        <v>340</v>
      </c>
      <c r="F440" s="4"/>
    </row>
    <row r="441" spans="1:6" x14ac:dyDescent="0.25">
      <c r="A441" s="4"/>
      <c r="B441" s="84">
        <v>46062</v>
      </c>
      <c r="C441" s="171" t="s">
        <v>79</v>
      </c>
      <c r="D441" s="172" t="s">
        <v>71</v>
      </c>
      <c r="E441" s="86">
        <v>180</v>
      </c>
      <c r="F441" s="4"/>
    </row>
    <row r="442" spans="1:6" x14ac:dyDescent="0.25">
      <c r="A442" s="4"/>
      <c r="B442" s="169">
        <v>46063</v>
      </c>
      <c r="C442" s="173" t="s">
        <v>80</v>
      </c>
      <c r="D442" s="99" t="s">
        <v>41</v>
      </c>
      <c r="E442" s="174">
        <v>2409.7600000000002</v>
      </c>
      <c r="F442" s="4"/>
    </row>
    <row r="443" spans="1:6" x14ac:dyDescent="0.25">
      <c r="A443" s="4"/>
      <c r="B443" s="169">
        <v>46063</v>
      </c>
      <c r="C443" s="173" t="s">
        <v>78</v>
      </c>
      <c r="D443" s="99" t="s">
        <v>71</v>
      </c>
      <c r="E443" s="174">
        <v>735</v>
      </c>
      <c r="F443" s="4"/>
    </row>
    <row r="444" spans="1:6" x14ac:dyDescent="0.25">
      <c r="A444" s="4"/>
      <c r="B444" s="169">
        <v>46063</v>
      </c>
      <c r="C444" s="173" t="s">
        <v>81</v>
      </c>
      <c r="D444" s="99" t="s">
        <v>41</v>
      </c>
      <c r="E444" s="174">
        <v>4308.12</v>
      </c>
      <c r="F444" s="4"/>
    </row>
    <row r="445" spans="1:6" x14ac:dyDescent="0.25">
      <c r="A445" s="4"/>
      <c r="B445" s="84">
        <v>46064</v>
      </c>
      <c r="C445" s="171" t="s">
        <v>82</v>
      </c>
      <c r="D445" s="172" t="s">
        <v>71</v>
      </c>
      <c r="E445" s="86">
        <v>13000</v>
      </c>
      <c r="F445" s="4"/>
    </row>
    <row r="446" spans="1:6" x14ac:dyDescent="0.25">
      <c r="A446" s="4"/>
      <c r="B446" s="84">
        <v>46064</v>
      </c>
      <c r="C446" s="171" t="s">
        <v>83</v>
      </c>
      <c r="D446" s="172" t="s">
        <v>71</v>
      </c>
      <c r="E446" s="86">
        <v>1115</v>
      </c>
      <c r="F446" s="4"/>
    </row>
    <row r="447" spans="1:6" x14ac:dyDescent="0.25">
      <c r="A447" s="4"/>
      <c r="B447" s="84">
        <v>46065</v>
      </c>
      <c r="C447" s="171" t="s">
        <v>84</v>
      </c>
      <c r="D447" s="172" t="s">
        <v>71</v>
      </c>
      <c r="E447" s="86">
        <v>565</v>
      </c>
      <c r="F447" s="4"/>
    </row>
    <row r="448" spans="1:6" x14ac:dyDescent="0.25">
      <c r="A448" s="4"/>
      <c r="B448" s="84">
        <v>46066</v>
      </c>
      <c r="C448" s="171" t="s">
        <v>85</v>
      </c>
      <c r="D448" s="172" t="s">
        <v>41</v>
      </c>
      <c r="E448" s="86">
        <v>17157</v>
      </c>
      <c r="F448" s="4"/>
    </row>
    <row r="449" spans="1:6" x14ac:dyDescent="0.25">
      <c r="A449" s="4"/>
      <c r="B449" s="84">
        <v>46066</v>
      </c>
      <c r="C449" s="171" t="s">
        <v>86</v>
      </c>
      <c r="D449" s="172" t="s">
        <v>41</v>
      </c>
      <c r="E449" s="86">
        <v>24994.240000000002</v>
      </c>
      <c r="F449" s="4"/>
    </row>
    <row r="450" spans="1:6" x14ac:dyDescent="0.25">
      <c r="A450" s="4"/>
      <c r="B450" s="84">
        <v>46066</v>
      </c>
      <c r="C450" s="171" t="s">
        <v>87</v>
      </c>
      <c r="D450" s="172" t="s">
        <v>41</v>
      </c>
      <c r="E450" s="86">
        <v>21553.08</v>
      </c>
      <c r="F450" s="4"/>
    </row>
    <row r="451" spans="1:6" x14ac:dyDescent="0.25">
      <c r="A451" s="4"/>
      <c r="B451" s="169">
        <v>46066</v>
      </c>
      <c r="C451" s="173" t="s">
        <v>88</v>
      </c>
      <c r="D451" s="99" t="s">
        <v>71</v>
      </c>
      <c r="E451" s="174">
        <v>375</v>
      </c>
      <c r="F451" s="4"/>
    </row>
    <row r="452" spans="1:6" x14ac:dyDescent="0.25">
      <c r="A452" s="4"/>
      <c r="B452" s="169">
        <v>46069</v>
      </c>
      <c r="C452" s="173" t="s">
        <v>89</v>
      </c>
      <c r="D452" s="99" t="s">
        <v>71</v>
      </c>
      <c r="E452" s="174">
        <v>625</v>
      </c>
      <c r="F452" s="4"/>
    </row>
    <row r="453" spans="1:6" x14ac:dyDescent="0.25">
      <c r="A453" s="4"/>
      <c r="B453" s="84">
        <v>46069</v>
      </c>
      <c r="C453" s="171" t="s">
        <v>90</v>
      </c>
      <c r="D453" s="172" t="s">
        <v>71</v>
      </c>
      <c r="E453" s="86">
        <v>210</v>
      </c>
      <c r="F453" s="4"/>
    </row>
    <row r="454" spans="1:6" x14ac:dyDescent="0.25">
      <c r="A454" s="4"/>
      <c r="B454" s="84">
        <v>46070</v>
      </c>
      <c r="C454" s="171" t="s">
        <v>91</v>
      </c>
      <c r="D454" s="172" t="s">
        <v>71</v>
      </c>
      <c r="E454" s="86">
        <v>485</v>
      </c>
      <c r="F454" s="4"/>
    </row>
    <row r="455" spans="1:6" x14ac:dyDescent="0.25">
      <c r="A455" s="4"/>
      <c r="B455" s="84">
        <v>46071</v>
      </c>
      <c r="C455" s="171" t="s">
        <v>92</v>
      </c>
      <c r="D455" s="172" t="s">
        <v>71</v>
      </c>
      <c r="E455" s="86">
        <v>680</v>
      </c>
      <c r="F455" s="4"/>
    </row>
    <row r="456" spans="1:6" x14ac:dyDescent="0.25">
      <c r="A456" s="4"/>
      <c r="B456" s="84">
        <v>46072</v>
      </c>
      <c r="C456" s="171" t="s">
        <v>93</v>
      </c>
      <c r="D456" s="172" t="s">
        <v>71</v>
      </c>
      <c r="E456" s="86">
        <v>370</v>
      </c>
      <c r="F456" s="4"/>
    </row>
    <row r="457" spans="1:6" x14ac:dyDescent="0.25">
      <c r="A457" s="4"/>
      <c r="B457" s="169">
        <v>46073</v>
      </c>
      <c r="C457" s="173" t="s">
        <v>94</v>
      </c>
      <c r="D457" s="99" t="s">
        <v>71</v>
      </c>
      <c r="E457" s="174">
        <v>385</v>
      </c>
      <c r="F457" s="4"/>
    </row>
    <row r="458" spans="1:6" x14ac:dyDescent="0.25">
      <c r="A458" s="4"/>
      <c r="B458" s="84">
        <v>46076</v>
      </c>
      <c r="C458" s="171" t="s">
        <v>95</v>
      </c>
      <c r="D458" s="172" t="s">
        <v>71</v>
      </c>
      <c r="E458" s="86">
        <v>225</v>
      </c>
      <c r="F458" s="4"/>
    </row>
    <row r="459" spans="1:6" x14ac:dyDescent="0.25">
      <c r="A459" s="4"/>
      <c r="B459" s="84">
        <v>46076</v>
      </c>
      <c r="C459" s="171" t="s">
        <v>96</v>
      </c>
      <c r="D459" s="172" t="s">
        <v>71</v>
      </c>
      <c r="E459" s="86">
        <v>305</v>
      </c>
      <c r="F459" s="4"/>
    </row>
    <row r="460" spans="1:6" x14ac:dyDescent="0.25">
      <c r="A460" s="4"/>
      <c r="B460" s="169">
        <v>46077</v>
      </c>
      <c r="C460" s="173" t="s">
        <v>97</v>
      </c>
      <c r="D460" s="99" t="s">
        <v>71</v>
      </c>
      <c r="E460" s="174">
        <v>570</v>
      </c>
      <c r="F460" s="4"/>
    </row>
    <row r="461" spans="1:6" x14ac:dyDescent="0.25">
      <c r="A461" s="4"/>
      <c r="B461" s="169">
        <v>46078</v>
      </c>
      <c r="C461" s="173" t="s">
        <v>65</v>
      </c>
      <c r="D461" s="99" t="s">
        <v>71</v>
      </c>
      <c r="E461" s="174">
        <v>980</v>
      </c>
      <c r="F461" s="4"/>
    </row>
    <row r="462" spans="1:6" x14ac:dyDescent="0.25">
      <c r="A462" s="4"/>
      <c r="B462" s="169">
        <v>46078</v>
      </c>
      <c r="C462" s="173" t="s">
        <v>98</v>
      </c>
      <c r="D462" s="99" t="s">
        <v>41</v>
      </c>
      <c r="E462" s="174">
        <v>14201.72</v>
      </c>
      <c r="F462" s="4"/>
    </row>
    <row r="463" spans="1:6" x14ac:dyDescent="0.25">
      <c r="A463" s="4"/>
      <c r="B463" s="169">
        <v>46079</v>
      </c>
      <c r="C463" s="173" t="s">
        <v>99</v>
      </c>
      <c r="D463" s="99" t="s">
        <v>71</v>
      </c>
      <c r="E463" s="174">
        <v>765</v>
      </c>
      <c r="F463" s="4"/>
    </row>
    <row r="464" spans="1:6" ht="15.75" thickBot="1" x14ac:dyDescent="0.3">
      <c r="B464" s="266" t="s">
        <v>4</v>
      </c>
      <c r="C464" s="266"/>
      <c r="D464" s="266"/>
      <c r="E464" s="66">
        <f>SUM(E433:E463)</f>
        <v>114016.52</v>
      </c>
    </row>
    <row r="465" spans="1:6" ht="15.75" thickTop="1" x14ac:dyDescent="0.25">
      <c r="B465" s="39"/>
      <c r="C465" s="55"/>
      <c r="D465" s="56"/>
      <c r="E465" s="57"/>
      <c r="F465" s="54"/>
    </row>
    <row r="466" spans="1:6" ht="17.25" thickBot="1" x14ac:dyDescent="0.3">
      <c r="B466" s="267" t="s">
        <v>30</v>
      </c>
      <c r="C466" s="267"/>
      <c r="D466" s="267"/>
      <c r="E466" s="267"/>
      <c r="F466" s="60"/>
    </row>
    <row r="467" spans="1:6" ht="16.5" thickBot="1" x14ac:dyDescent="0.3">
      <c r="B467" s="106" t="s">
        <v>2</v>
      </c>
      <c r="C467" s="107" t="s">
        <v>1</v>
      </c>
      <c r="D467" s="119" t="s">
        <v>8</v>
      </c>
      <c r="E467" s="120" t="s">
        <v>13</v>
      </c>
    </row>
    <row r="468" spans="1:6" x14ac:dyDescent="0.25">
      <c r="B468" s="151">
        <v>46058</v>
      </c>
      <c r="C468" s="152">
        <v>4524000032427</v>
      </c>
      <c r="D468" s="255" t="s">
        <v>47</v>
      </c>
      <c r="E468" s="153">
        <v>1096978.5</v>
      </c>
    </row>
    <row r="469" spans="1:6" x14ac:dyDescent="0.25">
      <c r="B469" s="151">
        <v>46073</v>
      </c>
      <c r="C469" s="152">
        <v>4524000037164</v>
      </c>
      <c r="D469" s="256"/>
      <c r="E469" s="153">
        <v>27702.400000000001</v>
      </c>
    </row>
    <row r="470" spans="1:6" ht="15.75" thickBot="1" x14ac:dyDescent="0.3">
      <c r="B470" s="87"/>
      <c r="C470" s="88"/>
      <c r="D470" s="89" t="s">
        <v>4</v>
      </c>
      <c r="E470" s="90">
        <f>SUM(E468:E469)</f>
        <v>1124680.8999999999</v>
      </c>
    </row>
    <row r="471" spans="1:6" ht="15.75" thickTop="1" x14ac:dyDescent="0.25">
      <c r="B471" s="39"/>
      <c r="C471" s="27"/>
      <c r="D471" s="28"/>
      <c r="E471" s="29"/>
    </row>
    <row r="472" spans="1:6" ht="18.75" x14ac:dyDescent="0.3">
      <c r="A472" s="40"/>
      <c r="B472" s="9"/>
      <c r="C472" s="19"/>
      <c r="D472" s="20"/>
      <c r="E472" s="20"/>
      <c r="F472" s="26"/>
    </row>
    <row r="473" spans="1:6" ht="15.75" x14ac:dyDescent="0.25">
      <c r="A473" s="3"/>
      <c r="B473" s="257" t="s">
        <v>15</v>
      </c>
      <c r="C473" s="257"/>
      <c r="D473" s="257"/>
      <c r="E473" s="257"/>
      <c r="F473" s="64"/>
    </row>
    <row r="474" spans="1:6" ht="15.75" x14ac:dyDescent="0.25">
      <c r="A474" s="3"/>
      <c r="B474" s="258" t="s">
        <v>29</v>
      </c>
      <c r="C474" s="258"/>
      <c r="D474" s="258"/>
      <c r="E474" s="258"/>
      <c r="F474" s="61"/>
    </row>
    <row r="475" spans="1:6" ht="16.5" x14ac:dyDescent="0.25">
      <c r="A475" s="3"/>
      <c r="B475" s="259" t="s">
        <v>100</v>
      </c>
      <c r="C475" s="259"/>
      <c r="D475" s="259"/>
      <c r="E475" s="259"/>
      <c r="F475" s="58"/>
    </row>
    <row r="476" spans="1:6" ht="15.75" x14ac:dyDescent="0.25">
      <c r="A476" s="3"/>
      <c r="B476" s="260" t="s">
        <v>34</v>
      </c>
      <c r="C476" s="260"/>
      <c r="D476" s="260"/>
      <c r="E476" s="260"/>
      <c r="F476" s="59"/>
    </row>
    <row r="477" spans="1:6" ht="15.75" x14ac:dyDescent="0.25">
      <c r="A477" s="3"/>
      <c r="B477" s="65"/>
      <c r="C477" s="65"/>
      <c r="D477" s="65"/>
      <c r="E477" s="65"/>
      <c r="F477" s="59"/>
    </row>
    <row r="478" spans="1:6" ht="16.5" x14ac:dyDescent="0.25">
      <c r="A478" s="3"/>
      <c r="B478" s="37" t="s">
        <v>21</v>
      </c>
      <c r="C478" s="37" t="s">
        <v>1</v>
      </c>
      <c r="D478" s="41" t="s">
        <v>8</v>
      </c>
      <c r="E478" s="37" t="s">
        <v>22</v>
      </c>
      <c r="F478" s="18"/>
    </row>
    <row r="479" spans="1:6" ht="16.5" x14ac:dyDescent="0.25">
      <c r="A479" s="3"/>
      <c r="B479" s="203">
        <v>46066</v>
      </c>
      <c r="C479" s="204">
        <v>4524000053582</v>
      </c>
      <c r="D479" s="205" t="s">
        <v>101</v>
      </c>
      <c r="E479" s="206">
        <v>66470.83</v>
      </c>
      <c r="F479" s="18"/>
    </row>
    <row r="480" spans="1:6" ht="16.5" x14ac:dyDescent="0.25">
      <c r="A480" s="3"/>
      <c r="B480" s="203">
        <v>46076</v>
      </c>
      <c r="C480" s="204">
        <v>4524000054221</v>
      </c>
      <c r="D480" s="205" t="s">
        <v>102</v>
      </c>
      <c r="E480" s="206">
        <v>636000</v>
      </c>
      <c r="F480" s="18"/>
    </row>
    <row r="481" spans="1:6" ht="16.5" x14ac:dyDescent="0.25">
      <c r="A481" s="3"/>
      <c r="B481" s="252" t="s">
        <v>14</v>
      </c>
      <c r="C481" s="253"/>
      <c r="D481" s="254"/>
      <c r="E481" s="37">
        <f>SUM(E479:E480)</f>
        <v>702470.83</v>
      </c>
      <c r="F481" s="18"/>
    </row>
    <row r="482" spans="1:6" ht="16.5" x14ac:dyDescent="0.25">
      <c r="A482" s="3"/>
      <c r="B482" s="49"/>
      <c r="C482" s="49"/>
      <c r="D482" s="49"/>
      <c r="E482" s="17"/>
      <c r="F482" s="18"/>
    </row>
    <row r="483" spans="1:6" ht="17.25" thickBot="1" x14ac:dyDescent="0.3">
      <c r="A483" s="3"/>
      <c r="B483" s="24"/>
      <c r="C483" s="25"/>
      <c r="D483" s="38"/>
      <c r="E483" s="38"/>
      <c r="F483" s="38"/>
    </row>
    <row r="484" spans="1:6" ht="24" thickBot="1" x14ac:dyDescent="0.3">
      <c r="A484" s="3"/>
      <c r="B484" s="245" t="s">
        <v>5</v>
      </c>
      <c r="C484" s="246"/>
      <c r="D484" s="246"/>
      <c r="E484" s="101">
        <f>E481+E470+E464</f>
        <v>1941168.25</v>
      </c>
    </row>
    <row r="485" spans="1:6" x14ac:dyDescent="0.25">
      <c r="A485" s="3"/>
      <c r="B485" s="19"/>
      <c r="C485" s="20"/>
      <c r="D485" s="20"/>
      <c r="E485" s="21"/>
      <c r="F485" s="3"/>
    </row>
    <row r="486" spans="1:6" x14ac:dyDescent="0.25">
      <c r="A486" s="4"/>
      <c r="B486" s="4"/>
      <c r="C486" s="4"/>
      <c r="D486" s="22"/>
      <c r="E486" s="23"/>
      <c r="F486" s="3"/>
    </row>
    <row r="496" spans="1:6" ht="18.75" x14ac:dyDescent="0.3">
      <c r="B496" s="34"/>
      <c r="C496" s="34"/>
      <c r="D496" s="35"/>
      <c r="E496" s="4"/>
    </row>
    <row r="497" spans="1:5" ht="19.5" thickBot="1" x14ac:dyDescent="0.35">
      <c r="B497" s="247" t="s">
        <v>24</v>
      </c>
      <c r="C497" s="247"/>
      <c r="D497" s="247"/>
      <c r="E497" s="247"/>
    </row>
    <row r="498" spans="1:5" ht="16.5" thickBot="1" x14ac:dyDescent="0.3">
      <c r="A498" s="127"/>
      <c r="B498" s="122" t="s">
        <v>1</v>
      </c>
      <c r="C498" s="123" t="s">
        <v>2</v>
      </c>
      <c r="D498" s="124" t="s">
        <v>3</v>
      </c>
      <c r="E498" s="125" t="s">
        <v>4</v>
      </c>
    </row>
    <row r="499" spans="1:5" ht="15.75" x14ac:dyDescent="0.25">
      <c r="A499" s="127"/>
      <c r="B499" s="159">
        <v>510040150</v>
      </c>
      <c r="C499" s="156">
        <v>45812</v>
      </c>
      <c r="D499" s="176"/>
      <c r="E499" s="158"/>
    </row>
    <row r="500" spans="1:5" ht="19.5" thickBot="1" x14ac:dyDescent="0.35">
      <c r="B500" s="248" t="s">
        <v>35</v>
      </c>
      <c r="C500" s="248"/>
      <c r="D500" s="30">
        <f>SUM(D499:D499)</f>
        <v>0</v>
      </c>
      <c r="E500" s="30">
        <f>SUM(E499:E499)</f>
        <v>0</v>
      </c>
    </row>
    <row r="501" spans="1:5" ht="15.75" thickTop="1" x14ac:dyDescent="0.25">
      <c r="B501" s="6"/>
      <c r="C501" s="6"/>
      <c r="D501" s="7"/>
      <c r="E501" s="8"/>
    </row>
    <row r="502" spans="1:5" x14ac:dyDescent="0.25">
      <c r="B502" s="6"/>
      <c r="C502" s="6"/>
      <c r="D502" s="7"/>
      <c r="E502" s="8"/>
    </row>
    <row r="503" spans="1:5" ht="19.5" thickBot="1" x14ac:dyDescent="0.35">
      <c r="B503" s="247" t="s">
        <v>37</v>
      </c>
      <c r="C503" s="247"/>
      <c r="D503" s="247"/>
      <c r="E503" s="247"/>
    </row>
    <row r="504" spans="1:5" ht="16.5" thickBot="1" x14ac:dyDescent="0.3">
      <c r="B504" s="187" t="s">
        <v>19</v>
      </c>
      <c r="C504" s="187" t="s">
        <v>1</v>
      </c>
      <c r="D504" s="187" t="s">
        <v>20</v>
      </c>
      <c r="E504" s="125" t="s">
        <v>4</v>
      </c>
    </row>
    <row r="505" spans="1:5" ht="15.75" x14ac:dyDescent="0.25">
      <c r="A505" s="121"/>
      <c r="B505" s="84"/>
      <c r="C505" s="85"/>
      <c r="D505" s="172"/>
      <c r="E505" s="86"/>
    </row>
    <row r="506" spans="1:5" ht="19.5" thickBot="1" x14ac:dyDescent="0.35">
      <c r="B506" s="248" t="s">
        <v>10</v>
      </c>
      <c r="C506" s="248"/>
      <c r="D506" s="30"/>
      <c r="E506" s="30">
        <f>SUM(E505:E505)</f>
        <v>0</v>
      </c>
    </row>
    <row r="507" spans="1:5" ht="19.5" thickTop="1" x14ac:dyDescent="0.3">
      <c r="B507" s="100"/>
      <c r="C507" s="100"/>
      <c r="D507" s="35"/>
      <c r="E507" s="35"/>
    </row>
    <row r="512" spans="1:5" ht="18.75" x14ac:dyDescent="0.3">
      <c r="B512" s="100"/>
      <c r="C512" s="100"/>
      <c r="D512" s="35"/>
      <c r="E512" s="35"/>
    </row>
    <row r="513" spans="1:5" ht="19.5" thickBot="1" x14ac:dyDescent="0.35">
      <c r="B513" s="247" t="s">
        <v>31</v>
      </c>
      <c r="C513" s="247"/>
      <c r="D513" s="247"/>
      <c r="E513" s="247"/>
    </row>
    <row r="514" spans="1:5" ht="16.5" thickBot="1" x14ac:dyDescent="0.3">
      <c r="B514" s="122" t="s">
        <v>1</v>
      </c>
      <c r="C514" s="123" t="s">
        <v>2</v>
      </c>
      <c r="D514" s="124" t="s">
        <v>3</v>
      </c>
      <c r="E514" s="125" t="s">
        <v>4</v>
      </c>
    </row>
    <row r="515" spans="1:5" ht="15.75" x14ac:dyDescent="0.25">
      <c r="B515" s="139"/>
      <c r="C515" s="140"/>
      <c r="D515" s="142"/>
      <c r="E515" s="141"/>
    </row>
    <row r="516" spans="1:5" ht="19.5" thickBot="1" x14ac:dyDescent="0.35">
      <c r="B516" s="248" t="s">
        <v>10</v>
      </c>
      <c r="C516" s="248"/>
      <c r="D516" s="30">
        <f>SUM(D515:D515)</f>
        <v>0</v>
      </c>
      <c r="E516" s="30">
        <f>SUM(E515:E515)</f>
        <v>0</v>
      </c>
    </row>
    <row r="517" spans="1:5" ht="19.5" thickTop="1" x14ac:dyDescent="0.3">
      <c r="B517" s="100"/>
      <c r="C517" s="100"/>
      <c r="D517" s="35"/>
      <c r="E517" s="35"/>
    </row>
    <row r="518" spans="1:5" ht="19.5" thickBot="1" x14ac:dyDescent="0.35">
      <c r="B518" s="249" t="s">
        <v>60</v>
      </c>
      <c r="C518" s="249"/>
      <c r="D518" s="249"/>
      <c r="E518" s="250"/>
    </row>
    <row r="519" spans="1:5" ht="16.5" thickBot="1" x14ac:dyDescent="0.3">
      <c r="B519" s="186" t="s">
        <v>1</v>
      </c>
      <c r="C519" s="186" t="s">
        <v>2</v>
      </c>
      <c r="D519" s="185" t="s">
        <v>3</v>
      </c>
      <c r="E519" s="184" t="s">
        <v>4</v>
      </c>
    </row>
    <row r="520" spans="1:5" x14ac:dyDescent="0.25">
      <c r="B520" s="159"/>
      <c r="C520" s="183"/>
      <c r="D520" s="182"/>
      <c r="E520" s="157"/>
    </row>
    <row r="521" spans="1:5" x14ac:dyDescent="0.25">
      <c r="B521" s="175"/>
      <c r="C521" s="181"/>
      <c r="D521" s="180"/>
      <c r="E521" s="157"/>
    </row>
    <row r="522" spans="1:5" ht="19.5" thickBot="1" x14ac:dyDescent="0.35">
      <c r="B522" s="248" t="s">
        <v>10</v>
      </c>
      <c r="C522" s="248"/>
      <c r="D522" s="179">
        <f>SUM(D520:D521)</f>
        <v>0</v>
      </c>
      <c r="E522" s="178">
        <f>SUM(E520:E521)</f>
        <v>0</v>
      </c>
    </row>
    <row r="523" spans="1:5" ht="16.5" thickTop="1" x14ac:dyDescent="0.25">
      <c r="A523" s="177"/>
      <c r="B523" s="177"/>
      <c r="C523" s="177"/>
      <c r="D523" s="177"/>
      <c r="E523" s="177"/>
    </row>
    <row r="524" spans="1:5" ht="18.75" x14ac:dyDescent="0.3">
      <c r="B524" s="34"/>
      <c r="C524" s="34"/>
      <c r="D524" s="35"/>
      <c r="E524" s="50"/>
    </row>
    <row r="525" spans="1:5" ht="15.75" thickBot="1" x14ac:dyDescent="0.3">
      <c r="B525" s="6"/>
      <c r="C525" s="6"/>
      <c r="D525" s="11"/>
      <c r="E525" s="10"/>
    </row>
    <row r="526" spans="1:5" ht="24" thickBot="1" x14ac:dyDescent="0.3">
      <c r="B526" s="245" t="s">
        <v>5</v>
      </c>
      <c r="C526" s="246"/>
      <c r="D526" s="246"/>
      <c r="E526" s="101">
        <f>SUM(E506)</f>
        <v>0</v>
      </c>
    </row>
    <row r="527" spans="1:5" ht="18.75" x14ac:dyDescent="0.3">
      <c r="B527" s="6"/>
      <c r="C527" s="12"/>
      <c r="D527" s="31"/>
      <c r="E527" s="10"/>
    </row>
    <row r="528" spans="1:5" x14ac:dyDescent="0.25">
      <c r="B528" s="6"/>
      <c r="C528" s="12"/>
      <c r="D528" s="7"/>
      <c r="E528" s="16"/>
    </row>
    <row r="540" spans="1:6" x14ac:dyDescent="0.25">
      <c r="B540" s="6"/>
      <c r="C540" s="6"/>
      <c r="D540" s="7"/>
      <c r="E540" s="4"/>
    </row>
    <row r="541" spans="1:6" ht="18.75" x14ac:dyDescent="0.3">
      <c r="B541" s="34"/>
      <c r="C541" s="34"/>
      <c r="D541" s="35"/>
      <c r="E541" s="4"/>
    </row>
    <row r="542" spans="1:6" ht="19.5" thickBot="1" x14ac:dyDescent="0.35">
      <c r="B542" s="247" t="s">
        <v>24</v>
      </c>
      <c r="C542" s="247"/>
      <c r="D542" s="247"/>
      <c r="E542" s="247"/>
      <c r="F542" s="36"/>
    </row>
    <row r="543" spans="1:6" ht="16.5" thickBot="1" x14ac:dyDescent="0.3">
      <c r="A543" s="127"/>
      <c r="B543" s="122" t="s">
        <v>1</v>
      </c>
      <c r="C543" s="123" t="s">
        <v>2</v>
      </c>
      <c r="D543" s="124" t="s">
        <v>3</v>
      </c>
      <c r="E543" s="125" t="s">
        <v>4</v>
      </c>
      <c r="F543" s="126"/>
    </row>
    <row r="544" spans="1:6" ht="15.75" x14ac:dyDescent="0.25">
      <c r="A544" s="127"/>
      <c r="B544" s="159">
        <v>510040150</v>
      </c>
      <c r="C544" s="156">
        <v>45812</v>
      </c>
      <c r="D544" s="176"/>
      <c r="E544" s="158"/>
      <c r="F544" s="126"/>
    </row>
    <row r="545" spans="2:5" ht="19.5" thickBot="1" x14ac:dyDescent="0.35">
      <c r="B545" s="248" t="s">
        <v>35</v>
      </c>
      <c r="C545" s="248"/>
      <c r="D545" s="30">
        <f>SUM(D544:D544)</f>
        <v>0</v>
      </c>
      <c r="E545" s="30">
        <f>SUM(E544:E544)</f>
        <v>0</v>
      </c>
    </row>
    <row r="546" spans="2:5" ht="15.75" thickTop="1" x14ac:dyDescent="0.25">
      <c r="B546" s="6"/>
      <c r="C546" s="6"/>
      <c r="D546" s="7"/>
      <c r="E546" s="8"/>
    </row>
    <row r="547" spans="2:5" x14ac:dyDescent="0.25">
      <c r="B547" s="6"/>
      <c r="C547" s="6"/>
      <c r="D547" s="7"/>
      <c r="E547" s="8"/>
    </row>
    <row r="548" spans="2:5" ht="19.5" thickBot="1" x14ac:dyDescent="0.35">
      <c r="B548" s="247" t="s">
        <v>11</v>
      </c>
      <c r="C548" s="247"/>
      <c r="D548" s="247"/>
      <c r="E548" s="247"/>
    </row>
    <row r="549" spans="2:5" ht="16.5" thickBot="1" x14ac:dyDescent="0.3">
      <c r="B549" s="106" t="s">
        <v>2</v>
      </c>
      <c r="C549" s="107" t="s">
        <v>1</v>
      </c>
      <c r="D549" s="108" t="s">
        <v>57</v>
      </c>
      <c r="E549" s="109" t="s">
        <v>13</v>
      </c>
    </row>
    <row r="550" spans="2:5" ht="43.5" x14ac:dyDescent="0.25">
      <c r="B550" s="217">
        <v>46079</v>
      </c>
      <c r="C550" s="220" t="s">
        <v>64</v>
      </c>
      <c r="D550" s="218" t="s">
        <v>63</v>
      </c>
      <c r="E550" s="219">
        <v>89000000</v>
      </c>
    </row>
    <row r="551" spans="2:5" ht="19.5" thickBot="1" x14ac:dyDescent="0.35">
      <c r="B551" s="248" t="s">
        <v>10</v>
      </c>
      <c r="C551" s="248"/>
      <c r="D551" s="30"/>
      <c r="E551" s="30">
        <f>SUM(E550:E550)</f>
        <v>89000000</v>
      </c>
    </row>
    <row r="552" spans="2:5" ht="19.5" thickTop="1" x14ac:dyDescent="0.3">
      <c r="B552" s="100"/>
      <c r="C552" s="100"/>
      <c r="D552" s="35"/>
      <c r="E552" s="35"/>
    </row>
    <row r="557" spans="2:5" ht="18.75" x14ac:dyDescent="0.3">
      <c r="B557" s="100"/>
      <c r="C557" s="100"/>
      <c r="D557" s="35"/>
      <c r="E557" s="35"/>
    </row>
    <row r="558" spans="2:5" ht="19.5" thickBot="1" x14ac:dyDescent="0.35">
      <c r="B558" s="247" t="s">
        <v>31</v>
      </c>
      <c r="C558" s="247"/>
      <c r="D558" s="247"/>
      <c r="E558" s="247"/>
    </row>
    <row r="559" spans="2:5" ht="16.5" thickBot="1" x14ac:dyDescent="0.3">
      <c r="B559" s="122" t="s">
        <v>1</v>
      </c>
      <c r="C559" s="123" t="s">
        <v>2</v>
      </c>
      <c r="D559" s="124" t="s">
        <v>3</v>
      </c>
      <c r="E559" s="125" t="s">
        <v>4</v>
      </c>
    </row>
    <row r="560" spans="2:5" ht="15.75" x14ac:dyDescent="0.25">
      <c r="B560" s="139"/>
      <c r="C560" s="140"/>
      <c r="D560" s="142"/>
      <c r="E560" s="141"/>
    </row>
    <row r="561" spans="1:6" ht="19.5" thickBot="1" x14ac:dyDescent="0.35">
      <c r="B561" s="248" t="s">
        <v>10</v>
      </c>
      <c r="C561" s="248"/>
      <c r="D561" s="30">
        <f>SUM(D560:D560)</f>
        <v>0</v>
      </c>
      <c r="E561" s="30">
        <f>SUM(E560:E560)</f>
        <v>0</v>
      </c>
    </row>
    <row r="562" spans="1:6" ht="19.5" thickTop="1" x14ac:dyDescent="0.3">
      <c r="B562" s="100"/>
      <c r="C562" s="100"/>
      <c r="D562" s="35"/>
      <c r="E562" s="35"/>
    </row>
    <row r="563" spans="1:6" ht="19.5" thickBot="1" x14ac:dyDescent="0.35">
      <c r="B563" s="249" t="s">
        <v>60</v>
      </c>
      <c r="C563" s="249"/>
      <c r="D563" s="249"/>
      <c r="E563" s="250"/>
    </row>
    <row r="564" spans="1:6" ht="16.5" thickBot="1" x14ac:dyDescent="0.3">
      <c r="B564" s="186" t="s">
        <v>1</v>
      </c>
      <c r="C564" s="186" t="s">
        <v>2</v>
      </c>
      <c r="D564" s="185" t="s">
        <v>3</v>
      </c>
      <c r="E564" s="184" t="s">
        <v>4</v>
      </c>
    </row>
    <row r="565" spans="1:6" x14ac:dyDescent="0.25">
      <c r="B565" s="159"/>
      <c r="C565" s="183"/>
      <c r="D565" s="182"/>
      <c r="E565" s="157"/>
    </row>
    <row r="566" spans="1:6" x14ac:dyDescent="0.25">
      <c r="B566" s="175"/>
      <c r="C566" s="181"/>
      <c r="D566" s="180"/>
      <c r="E566" s="157"/>
    </row>
    <row r="567" spans="1:6" ht="19.5" thickBot="1" x14ac:dyDescent="0.35">
      <c r="B567" s="248" t="s">
        <v>10</v>
      </c>
      <c r="C567" s="248"/>
      <c r="D567" s="179">
        <f>SUM(D565:D566)</f>
        <v>0</v>
      </c>
      <c r="E567" s="178">
        <f>SUM(E565:E566)</f>
        <v>0</v>
      </c>
    </row>
    <row r="568" spans="1:6" ht="16.5" thickTop="1" x14ac:dyDescent="0.25">
      <c r="A568" s="251"/>
      <c r="B568" s="251"/>
      <c r="C568" s="251"/>
      <c r="D568" s="251"/>
      <c r="E568" s="251"/>
    </row>
    <row r="569" spans="1:6" ht="18.75" x14ac:dyDescent="0.3">
      <c r="B569" s="34"/>
      <c r="C569" s="34"/>
      <c r="D569" s="35"/>
      <c r="E569" s="50"/>
      <c r="F569" s="44"/>
    </row>
    <row r="570" spans="1:6" ht="15.75" thickBot="1" x14ac:dyDescent="0.3">
      <c r="B570" s="6"/>
      <c r="C570" s="6"/>
      <c r="D570" s="11"/>
      <c r="E570" s="10"/>
      <c r="F570" s="51"/>
    </row>
    <row r="571" spans="1:6" ht="24" thickBot="1" x14ac:dyDescent="0.3">
      <c r="B571" s="245" t="s">
        <v>5</v>
      </c>
      <c r="C571" s="246"/>
      <c r="D571" s="246"/>
      <c r="E571" s="101">
        <f>SUM(E551)</f>
        <v>89000000</v>
      </c>
      <c r="F571" s="53"/>
    </row>
    <row r="572" spans="1:6" ht="15.75" x14ac:dyDescent="0.25">
      <c r="A572" s="4"/>
      <c r="B572" s="241"/>
      <c r="C572" s="241"/>
      <c r="D572" s="242"/>
      <c r="E572" s="243"/>
      <c r="F572" s="243"/>
    </row>
    <row r="573" spans="1:6" ht="15.75" x14ac:dyDescent="0.25">
      <c r="A573" s="4"/>
      <c r="B573" s="241"/>
      <c r="C573" s="241"/>
      <c r="D573" s="242"/>
      <c r="E573" s="243"/>
      <c r="F573" s="243"/>
    </row>
    <row r="574" spans="1:6" ht="15.75" x14ac:dyDescent="0.25">
      <c r="A574" s="4"/>
      <c r="B574" s="242"/>
      <c r="C574" s="242"/>
      <c r="D574" s="242"/>
      <c r="E574" s="242"/>
      <c r="F574" s="242"/>
    </row>
    <row r="575" spans="1:6" x14ac:dyDescent="0.25">
      <c r="A575" s="244"/>
      <c r="B575" s="4"/>
      <c r="C575" s="4"/>
      <c r="D575" s="4"/>
      <c r="E575" s="4"/>
      <c r="F575" s="4"/>
    </row>
    <row r="576" spans="1:6" ht="15.75" x14ac:dyDescent="0.25">
      <c r="A576" s="242"/>
      <c r="B576" s="4"/>
      <c r="C576" s="4"/>
      <c r="D576" s="4"/>
      <c r="E576" s="4"/>
      <c r="F576" s="4"/>
    </row>
    <row r="577" spans="1:6" ht="15.75" x14ac:dyDescent="0.25">
      <c r="A577" s="242"/>
      <c r="B577" s="4"/>
      <c r="C577" s="4"/>
      <c r="D577" s="4"/>
      <c r="E577" s="4"/>
      <c r="F577" s="4"/>
    </row>
    <row r="578" spans="1:6" x14ac:dyDescent="0.25">
      <c r="A578" s="4"/>
      <c r="B578" s="4"/>
      <c r="C578" s="4"/>
      <c r="D578" s="4"/>
      <c r="E578" s="4"/>
      <c r="F578" s="4"/>
    </row>
    <row r="579" spans="1:6" x14ac:dyDescent="0.25">
      <c r="A579" s="4"/>
      <c r="B579" s="4"/>
      <c r="C579" s="4"/>
      <c r="D579" s="4"/>
      <c r="E579" s="4"/>
      <c r="F579" s="4"/>
    </row>
    <row r="580" spans="1:6" x14ac:dyDescent="0.25">
      <c r="A580" s="4"/>
      <c r="B580" s="4"/>
      <c r="C580" s="4"/>
      <c r="D580" s="4"/>
      <c r="E580" s="4"/>
      <c r="F580" s="4"/>
    </row>
    <row r="581" spans="1:6" x14ac:dyDescent="0.25">
      <c r="A581" s="4"/>
      <c r="B581" s="4"/>
      <c r="C581" s="4"/>
      <c r="D581" s="4"/>
      <c r="E581" s="4"/>
      <c r="F581" s="4"/>
    </row>
    <row r="582" spans="1:6" x14ac:dyDescent="0.25">
      <c r="A582" s="4"/>
      <c r="B582" s="4"/>
      <c r="C582" s="4"/>
      <c r="D582" s="4"/>
      <c r="E582" s="4"/>
      <c r="F582" s="4"/>
    </row>
    <row r="583" spans="1:6" x14ac:dyDescent="0.25">
      <c r="A583" s="4"/>
      <c r="B583" s="4"/>
      <c r="C583" s="4"/>
      <c r="D583" s="4"/>
      <c r="E583" s="4"/>
      <c r="F583" s="4"/>
    </row>
    <row r="584" spans="1:6" x14ac:dyDescent="0.25">
      <c r="A584" s="4"/>
      <c r="B584" s="4"/>
      <c r="C584" s="4"/>
      <c r="D584" s="4"/>
      <c r="E584" s="4"/>
      <c r="F584" s="4"/>
    </row>
    <row r="585" spans="1:6" x14ac:dyDescent="0.25">
      <c r="A585" s="4"/>
      <c r="B585" s="4"/>
      <c r="C585" s="4"/>
      <c r="D585" s="4"/>
      <c r="E585" s="4"/>
      <c r="F585" s="4"/>
    </row>
    <row r="586" spans="1:6" x14ac:dyDescent="0.25">
      <c r="A586" s="4"/>
      <c r="B586" s="4"/>
      <c r="C586" s="4"/>
      <c r="D586" s="4"/>
      <c r="E586" s="4"/>
      <c r="F586" s="4"/>
    </row>
  </sheetData>
  <mergeCells count="69">
    <mergeCell ref="C76:D76"/>
    <mergeCell ref="B69:F69"/>
    <mergeCell ref="B73:C73"/>
    <mergeCell ref="B12:F12"/>
    <mergeCell ref="B33:C33"/>
    <mergeCell ref="B16:C16"/>
    <mergeCell ref="B48:C48"/>
    <mergeCell ref="B55:C55"/>
    <mergeCell ref="A61:F61"/>
    <mergeCell ref="B19:F19"/>
    <mergeCell ref="B36:F36"/>
    <mergeCell ref="B51:F51"/>
    <mergeCell ref="B60:C60"/>
    <mergeCell ref="B57:F57"/>
    <mergeCell ref="D71:D72"/>
    <mergeCell ref="E71:E72"/>
    <mergeCell ref="B62:F62"/>
    <mergeCell ref="B65:C65"/>
    <mergeCell ref="B6:H6"/>
    <mergeCell ref="B7:H7"/>
    <mergeCell ref="B4:H4"/>
    <mergeCell ref="B5:H5"/>
    <mergeCell ref="B10:F10"/>
    <mergeCell ref="B91:E91"/>
    <mergeCell ref="B303:E303"/>
    <mergeCell ref="D305:D320"/>
    <mergeCell ref="B324:E324"/>
    <mergeCell ref="D326:D376"/>
    <mergeCell ref="B377:D377"/>
    <mergeCell ref="B380:E380"/>
    <mergeCell ref="B384:D384"/>
    <mergeCell ref="B387:E387"/>
    <mergeCell ref="B403:E403"/>
    <mergeCell ref="B406:E406"/>
    <mergeCell ref="B407:E407"/>
    <mergeCell ref="B408:E408"/>
    <mergeCell ref="B409:E409"/>
    <mergeCell ref="B413:D413"/>
    <mergeCell ref="B417:D417"/>
    <mergeCell ref="E417:F417"/>
    <mergeCell ref="B431:E431"/>
    <mergeCell ref="B464:D464"/>
    <mergeCell ref="B466:E466"/>
    <mergeCell ref="D468:D469"/>
    <mergeCell ref="B473:E473"/>
    <mergeCell ref="B474:E474"/>
    <mergeCell ref="B475:E475"/>
    <mergeCell ref="B476:E476"/>
    <mergeCell ref="B481:D481"/>
    <mergeCell ref="B484:D484"/>
    <mergeCell ref="B497:E497"/>
    <mergeCell ref="B500:C500"/>
    <mergeCell ref="B503:E503"/>
    <mergeCell ref="B506:C506"/>
    <mergeCell ref="B513:E513"/>
    <mergeCell ref="B516:C516"/>
    <mergeCell ref="B518:E518"/>
    <mergeCell ref="B522:C522"/>
    <mergeCell ref="B526:D526"/>
    <mergeCell ref="B542:E542"/>
    <mergeCell ref="B545:C545"/>
    <mergeCell ref="B548:E548"/>
    <mergeCell ref="B551:C551"/>
    <mergeCell ref="B571:D571"/>
    <mergeCell ref="B558:E558"/>
    <mergeCell ref="B561:C561"/>
    <mergeCell ref="B563:E563"/>
    <mergeCell ref="B567:C567"/>
    <mergeCell ref="A568:E568"/>
  </mergeCells>
  <pageMargins left="0.7" right="0.7" top="0.75" bottom="0.75" header="0.3" footer="0.3"/>
  <pageSetup scale="37" orientation="portrait" verticalDpi="0" r:id="rId1"/>
  <rowBreaks count="5" manualBreakCount="5">
    <brk id="79" max="6" man="1"/>
    <brk id="322" max="6" man="1"/>
    <brk id="385" max="6" man="1"/>
    <brk id="419" max="6" man="1"/>
    <brk id="527" max="6" man="1"/>
  </rowBreaks>
  <ignoredErrors>
    <ignoredError sqref="D55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EA21-8628-4C6B-A4C0-47F99707FFD7}">
  <dimension ref="C1:T85"/>
  <sheetViews>
    <sheetView showGridLines="0" view="pageBreakPreview" topLeftCell="C1" zoomScale="70" zoomScaleNormal="85" zoomScaleSheetLayoutView="70" workbookViewId="0">
      <pane ySplit="8" topLeftCell="A9" activePane="bottomLeft" state="frozen"/>
      <selection activeCell="C1" sqref="C1"/>
      <selection pane="bottomLeft" activeCell="G82" sqref="G82"/>
    </sheetView>
  </sheetViews>
  <sheetFormatPr baseColWidth="10" defaultColWidth="11.42578125" defaultRowHeight="21" x14ac:dyDescent="0.35"/>
  <cols>
    <col min="1" max="2" width="0" hidden="1" customWidth="1"/>
    <col min="3" max="3" width="65.7109375" style="298" customWidth="1"/>
    <col min="4" max="4" width="33.7109375" style="297" bestFit="1" customWidth="1"/>
    <col min="5" max="5" width="25.7109375" style="121" bestFit="1" customWidth="1"/>
    <col min="6" max="6" width="25.28515625" style="121" customWidth="1"/>
    <col min="7" max="7" width="16.42578125" style="121" bestFit="1" customWidth="1"/>
    <col min="8" max="8" width="6.85546875" style="121" customWidth="1"/>
    <col min="9" max="9" width="8.140625" style="121" customWidth="1"/>
    <col min="10" max="10" width="9.85546875" style="296" customWidth="1"/>
    <col min="11" max="11" width="9.85546875" style="121" customWidth="1"/>
    <col min="12" max="12" width="12.140625" style="121" customWidth="1"/>
    <col min="13" max="13" width="8.5703125" style="121" customWidth="1"/>
    <col min="14" max="14" width="14.5703125" style="121" customWidth="1"/>
    <col min="15" max="15" width="10.42578125" style="121" customWidth="1"/>
    <col min="16" max="16" width="11" style="295" customWidth="1"/>
    <col min="17" max="17" width="11.7109375" style="295" customWidth="1"/>
    <col min="18" max="18" width="18.85546875" style="295" bestFit="1" customWidth="1"/>
    <col min="19" max="19" width="1.7109375" style="295" customWidth="1"/>
    <col min="20" max="20" width="12.5703125" bestFit="1" customWidth="1"/>
  </cols>
  <sheetData>
    <row r="1" spans="3:20" ht="28.5" customHeight="1" x14ac:dyDescent="0.25">
      <c r="C1" s="352" t="s">
        <v>457</v>
      </c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0"/>
    </row>
    <row r="2" spans="3:20" ht="21.75" customHeight="1" x14ac:dyDescent="0.25">
      <c r="C2" s="346" t="s">
        <v>456</v>
      </c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4"/>
    </row>
    <row r="3" spans="3:20" ht="15" customHeight="1" x14ac:dyDescent="0.25">
      <c r="C3" s="349">
        <v>2026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7"/>
    </row>
    <row r="4" spans="3:20" ht="27" customHeight="1" x14ac:dyDescent="0.25">
      <c r="C4" s="346" t="s">
        <v>455</v>
      </c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4"/>
    </row>
    <row r="5" spans="3:20" ht="21.75" customHeight="1" x14ac:dyDescent="0.25">
      <c r="C5" s="345" t="s">
        <v>454</v>
      </c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4"/>
    </row>
    <row r="6" spans="3:20" ht="9.75" customHeight="1" x14ac:dyDescent="0.35"/>
    <row r="7" spans="3:20" s="299" customFormat="1" ht="25.5" customHeight="1" x14ac:dyDescent="0.25">
      <c r="C7" s="337" t="s">
        <v>453</v>
      </c>
      <c r="D7" s="343" t="s">
        <v>452</v>
      </c>
      <c r="E7" s="342" t="s">
        <v>451</v>
      </c>
      <c r="F7" s="341" t="s">
        <v>450</v>
      </c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39"/>
      <c r="S7" s="338"/>
    </row>
    <row r="8" spans="3:20" s="299" customFormat="1" x14ac:dyDescent="0.35">
      <c r="C8" s="337"/>
      <c r="D8" s="336"/>
      <c r="E8" s="335"/>
      <c r="F8" s="333" t="s">
        <v>449</v>
      </c>
      <c r="G8" s="333" t="s">
        <v>448</v>
      </c>
      <c r="H8" s="333" t="s">
        <v>447</v>
      </c>
      <c r="I8" s="333" t="s">
        <v>446</v>
      </c>
      <c r="J8" s="334" t="s">
        <v>445</v>
      </c>
      <c r="K8" s="333" t="s">
        <v>444</v>
      </c>
      <c r="L8" s="332" t="s">
        <v>443</v>
      </c>
      <c r="M8" s="333" t="s">
        <v>442</v>
      </c>
      <c r="N8" s="333" t="s">
        <v>441</v>
      </c>
      <c r="O8" s="333" t="s">
        <v>440</v>
      </c>
      <c r="P8" s="333" t="s">
        <v>439</v>
      </c>
      <c r="Q8" s="332" t="s">
        <v>438</v>
      </c>
      <c r="R8" s="331" t="s">
        <v>437</v>
      </c>
      <c r="S8" s="330"/>
    </row>
    <row r="9" spans="3:20" s="121" customFormat="1" x14ac:dyDescent="0.35">
      <c r="C9" s="320" t="s">
        <v>436</v>
      </c>
      <c r="D9" s="329"/>
      <c r="E9" s="328"/>
      <c r="F9" s="328"/>
      <c r="G9" s="328"/>
      <c r="H9" s="328"/>
      <c r="I9" s="328"/>
      <c r="J9" s="323"/>
      <c r="K9" s="328"/>
      <c r="L9" s="328"/>
      <c r="M9" s="328"/>
      <c r="N9" s="328"/>
      <c r="O9" s="328"/>
      <c r="P9" s="328"/>
      <c r="Q9" s="328"/>
      <c r="R9" s="327"/>
      <c r="S9" s="327"/>
    </row>
    <row r="10" spans="3:20" ht="15.75" x14ac:dyDescent="0.25">
      <c r="C10" s="315" t="s">
        <v>435</v>
      </c>
      <c r="D10" s="322">
        <f>D11+D12+D13+D14+D15</f>
        <v>1315474222</v>
      </c>
      <c r="E10" s="322">
        <f>E11+E12+E13+E14+E15</f>
        <v>1315474222</v>
      </c>
      <c r="F10" s="318">
        <f>SUM(F11:F15)</f>
        <v>89016390.289999992</v>
      </c>
      <c r="G10" s="326">
        <f>SUM(G11:G15)</f>
        <v>93030583.560000002</v>
      </c>
      <c r="H10" s="318">
        <f>SUM(H11:H15)</f>
        <v>0</v>
      </c>
      <c r="I10" s="318">
        <f>SUM(I11:I15)</f>
        <v>0</v>
      </c>
      <c r="J10" s="318">
        <f>SUM(J11:J15)</f>
        <v>0</v>
      </c>
      <c r="K10" s="318">
        <f>SUM(K11:K15)</f>
        <v>0</v>
      </c>
      <c r="L10" s="318">
        <f>SUM(L11:L15)</f>
        <v>0</v>
      </c>
      <c r="M10" s="318">
        <f>SUM(M11:M15)</f>
        <v>0</v>
      </c>
      <c r="N10" s="318">
        <f>SUM(N11:N15)</f>
        <v>0</v>
      </c>
      <c r="O10" s="323">
        <f>SUM(O11:O15)</f>
        <v>0</v>
      </c>
      <c r="P10" s="323">
        <f>SUM(P11:P15)</f>
        <v>0</v>
      </c>
      <c r="Q10" s="323">
        <f>SUM(Q11:Q15)</f>
        <v>0</v>
      </c>
      <c r="R10" s="318">
        <f>SUM(F10:Q10)</f>
        <v>182046973.84999999</v>
      </c>
      <c r="S10" s="318"/>
      <c r="T10" s="307"/>
    </row>
    <row r="11" spans="3:20" ht="22.5" customHeight="1" x14ac:dyDescent="0.25">
      <c r="C11" s="313" t="s">
        <v>434</v>
      </c>
      <c r="D11" s="321">
        <v>882654345</v>
      </c>
      <c r="E11" s="321">
        <v>882654345</v>
      </c>
      <c r="F11" s="321">
        <f>534235.32+74402170.67</f>
        <v>74936405.989999995</v>
      </c>
      <c r="G11" s="316">
        <f>3689393.59+75297004</f>
        <v>78986397.590000004</v>
      </c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>
        <f>SUM(F11:Q11)</f>
        <v>153922803.57999998</v>
      </c>
      <c r="S11" s="316"/>
      <c r="T11" s="307"/>
    </row>
    <row r="12" spans="3:20" ht="22.5" customHeight="1" x14ac:dyDescent="0.25">
      <c r="C12" s="313" t="s">
        <v>433</v>
      </c>
      <c r="D12" s="321">
        <v>143846303</v>
      </c>
      <c r="E12" s="321">
        <v>143846303</v>
      </c>
      <c r="F12" s="321">
        <v>3060000</v>
      </c>
      <c r="G12" s="316">
        <v>3120000</v>
      </c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>
        <f>SUM(F12:Q12)</f>
        <v>6180000</v>
      </c>
      <c r="S12" s="316"/>
      <c r="T12" s="307"/>
    </row>
    <row r="13" spans="3:20" ht="22.5" customHeight="1" x14ac:dyDescent="0.25">
      <c r="C13" s="313" t="s">
        <v>432</v>
      </c>
      <c r="D13" s="321">
        <v>1648500</v>
      </c>
      <c r="E13" s="321">
        <v>1648500</v>
      </c>
      <c r="F13" s="321">
        <v>220000</v>
      </c>
      <c r="G13" s="316">
        <v>30000</v>
      </c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>
        <f>SUM(F13:Q13)</f>
        <v>250000</v>
      </c>
      <c r="S13" s="316"/>
      <c r="T13" s="307"/>
    </row>
    <row r="14" spans="3:20" ht="22.5" customHeight="1" x14ac:dyDescent="0.25">
      <c r="C14" s="313" t="s">
        <v>431</v>
      </c>
      <c r="D14" s="321">
        <v>110381333</v>
      </c>
      <c r="E14" s="321">
        <v>110381333</v>
      </c>
      <c r="F14" s="321">
        <v>55000</v>
      </c>
      <c r="G14" s="316">
        <v>0</v>
      </c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>
        <f>SUM(F14:Q14)</f>
        <v>55000</v>
      </c>
      <c r="S14" s="316"/>
      <c r="T14" s="307"/>
    </row>
    <row r="15" spans="3:20" ht="22.5" customHeight="1" x14ac:dyDescent="0.25">
      <c r="C15" s="313" t="s">
        <v>430</v>
      </c>
      <c r="D15" s="321">
        <v>176943741</v>
      </c>
      <c r="E15" s="321">
        <v>176943741</v>
      </c>
      <c r="F15" s="321">
        <f>213.76+10744770.54</f>
        <v>10744984.299999999</v>
      </c>
      <c r="G15" s="316">
        <v>10894185.970000001</v>
      </c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>
        <f>SUM(F15:Q15)</f>
        <v>21639170.27</v>
      </c>
      <c r="S15" s="316"/>
      <c r="T15" s="307"/>
    </row>
    <row r="16" spans="3:20" ht="19.5" customHeight="1" x14ac:dyDescent="0.25">
      <c r="C16" s="315" t="s">
        <v>429</v>
      </c>
      <c r="D16" s="322">
        <f>D17+D18+D19+D20+D21+D22+D23+D24+D25</f>
        <v>414373418</v>
      </c>
      <c r="E16" s="322">
        <f>E17+E18+E19+E20+E21+E22+E23+E24+E25</f>
        <v>354934396.15999997</v>
      </c>
      <c r="F16" s="322">
        <f>F17+F18+F19+F20+F21+F22+F23+F24+F25</f>
        <v>9521466.1199999992</v>
      </c>
      <c r="G16" s="322">
        <f>G17+G18+G19+G20+G21+G22+G23+G24+G25</f>
        <v>30983224.200000003</v>
      </c>
      <c r="H16" s="318">
        <f>SUM(H17:H25)</f>
        <v>0</v>
      </c>
      <c r="I16" s="318">
        <f>SUM(I17:I25)</f>
        <v>0</v>
      </c>
      <c r="J16" s="318">
        <f>SUM(J17:J25)</f>
        <v>0</v>
      </c>
      <c r="K16" s="318">
        <f>SUM(K17:K25)</f>
        <v>0</v>
      </c>
      <c r="L16" s="318">
        <f>SUM(L17:L25)</f>
        <v>0</v>
      </c>
      <c r="M16" s="318">
        <f>SUM(M17:M25)</f>
        <v>0</v>
      </c>
      <c r="N16" s="318">
        <f>SUM(N17:N25)</f>
        <v>0</v>
      </c>
      <c r="O16" s="318">
        <f>SUM(O17:O25)</f>
        <v>0</v>
      </c>
      <c r="P16" s="318">
        <f>SUM(P17:P25)</f>
        <v>0</v>
      </c>
      <c r="Q16" s="323">
        <f>SUM(Q17:Q25)</f>
        <v>0</v>
      </c>
      <c r="R16" s="318">
        <f>SUM(F16:Q16)</f>
        <v>40504690.32</v>
      </c>
      <c r="S16" s="318"/>
      <c r="T16" s="307"/>
    </row>
    <row r="17" spans="3:20" ht="19.5" customHeight="1" x14ac:dyDescent="0.25">
      <c r="C17" s="313" t="s">
        <v>428</v>
      </c>
      <c r="D17" s="321">
        <v>35051141</v>
      </c>
      <c r="E17" s="321">
        <v>35051141</v>
      </c>
      <c r="F17" s="321">
        <v>23805</v>
      </c>
      <c r="G17" s="316">
        <v>1243413.97</v>
      </c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>
        <f>SUM(F17:Q17)</f>
        <v>1267218.97</v>
      </c>
      <c r="S17" s="316"/>
      <c r="T17" s="307"/>
    </row>
    <row r="18" spans="3:20" ht="17.25" customHeight="1" x14ac:dyDescent="0.25">
      <c r="C18" s="313" t="s">
        <v>427</v>
      </c>
      <c r="D18" s="321">
        <v>62816535</v>
      </c>
      <c r="E18" s="321">
        <v>62816535</v>
      </c>
      <c r="F18" s="321">
        <v>0</v>
      </c>
      <c r="G18" s="316">
        <v>52590.65</v>
      </c>
      <c r="H18" s="316"/>
      <c r="I18" s="316"/>
      <c r="J18" s="316"/>
      <c r="K18" s="316"/>
      <c r="L18" s="316"/>
      <c r="M18" s="316"/>
      <c r="N18" s="316"/>
      <c r="O18" s="316"/>
      <c r="P18" s="316"/>
      <c r="Q18" s="316"/>
      <c r="R18" s="316">
        <f>SUM(F18:Q18)</f>
        <v>52590.65</v>
      </c>
      <c r="S18" s="316"/>
      <c r="T18" s="307"/>
    </row>
    <row r="19" spans="3:20" ht="24" customHeight="1" x14ac:dyDescent="0.25">
      <c r="C19" s="313" t="s">
        <v>426</v>
      </c>
      <c r="D19" s="321">
        <v>14325617</v>
      </c>
      <c r="E19" s="321">
        <v>14325617</v>
      </c>
      <c r="F19" s="321">
        <v>476631.39</v>
      </c>
      <c r="G19" s="316">
        <v>1049196.5900000001</v>
      </c>
      <c r="H19" s="316"/>
      <c r="I19" s="316"/>
      <c r="J19" s="316"/>
      <c r="K19" s="316"/>
      <c r="L19" s="316"/>
      <c r="M19" s="316"/>
      <c r="N19" s="316"/>
      <c r="O19" s="316"/>
      <c r="P19" s="316"/>
      <c r="Q19" s="316"/>
      <c r="R19" s="316">
        <f>SUM(F19:Q19)</f>
        <v>1525827.98</v>
      </c>
      <c r="S19" s="316"/>
      <c r="T19" s="307"/>
    </row>
    <row r="20" spans="3:20" ht="25.5" customHeight="1" x14ac:dyDescent="0.25">
      <c r="C20" s="313" t="s">
        <v>425</v>
      </c>
      <c r="D20" s="321">
        <v>1210508</v>
      </c>
      <c r="E20" s="321">
        <v>1210508</v>
      </c>
      <c r="F20" s="321">
        <v>112765</v>
      </c>
      <c r="G20" s="316">
        <v>45085</v>
      </c>
      <c r="H20" s="316"/>
      <c r="I20" s="316"/>
      <c r="J20" s="316"/>
      <c r="K20" s="316"/>
      <c r="L20" s="316"/>
      <c r="M20" s="316"/>
      <c r="N20" s="316"/>
      <c r="O20" s="316"/>
      <c r="P20" s="316"/>
      <c r="Q20" s="316"/>
      <c r="R20" s="316">
        <f>SUM(F20:Q20)</f>
        <v>157850</v>
      </c>
      <c r="S20" s="316"/>
      <c r="T20" s="307"/>
    </row>
    <row r="21" spans="3:20" ht="24" customHeight="1" x14ac:dyDescent="0.25">
      <c r="C21" s="313" t="s">
        <v>424</v>
      </c>
      <c r="D21" s="321">
        <v>19410066</v>
      </c>
      <c r="E21" s="321">
        <v>12410066</v>
      </c>
      <c r="F21" s="321">
        <v>0</v>
      </c>
      <c r="G21" s="316">
        <v>351339.67</v>
      </c>
      <c r="H21" s="316"/>
      <c r="I21" s="316"/>
      <c r="J21" s="316"/>
      <c r="K21" s="316"/>
      <c r="L21" s="316"/>
      <c r="M21" s="316"/>
      <c r="N21" s="316"/>
      <c r="O21" s="316"/>
      <c r="P21" s="316"/>
      <c r="Q21" s="316"/>
      <c r="R21" s="316">
        <f>SUM(F21:Q21)</f>
        <v>351339.67</v>
      </c>
      <c r="S21" s="316"/>
      <c r="T21" s="307"/>
    </row>
    <row r="22" spans="3:20" ht="19.5" customHeight="1" x14ac:dyDescent="0.25">
      <c r="C22" s="313" t="s">
        <v>423</v>
      </c>
      <c r="D22" s="321">
        <v>43616689</v>
      </c>
      <c r="E22" s="321">
        <v>43616689</v>
      </c>
      <c r="F22" s="321">
        <v>251299.69</v>
      </c>
      <c r="G22" s="316">
        <v>2320545.04</v>
      </c>
      <c r="H22" s="316"/>
      <c r="I22" s="316"/>
      <c r="J22" s="316"/>
      <c r="K22" s="316"/>
      <c r="L22" s="316"/>
      <c r="M22" s="316"/>
      <c r="N22" s="316"/>
      <c r="O22" s="316"/>
      <c r="P22" s="316"/>
      <c r="Q22" s="316"/>
      <c r="R22" s="316">
        <f>SUM(F22:Q22)</f>
        <v>2571844.73</v>
      </c>
      <c r="S22" s="316"/>
      <c r="T22" s="307"/>
    </row>
    <row r="23" spans="3:20" ht="35.25" customHeight="1" x14ac:dyDescent="0.25">
      <c r="C23" s="313" t="s">
        <v>422</v>
      </c>
      <c r="D23" s="321">
        <v>20233742</v>
      </c>
      <c r="E23" s="321">
        <v>20233742</v>
      </c>
      <c r="F23" s="321">
        <v>0</v>
      </c>
      <c r="G23" s="316">
        <v>781822.79</v>
      </c>
      <c r="H23" s="316"/>
      <c r="I23" s="316"/>
      <c r="J23" s="316"/>
      <c r="K23" s="316"/>
      <c r="L23" s="316"/>
      <c r="M23" s="316"/>
      <c r="N23" s="316"/>
      <c r="O23" s="316"/>
      <c r="P23" s="316"/>
      <c r="Q23" s="316"/>
      <c r="R23" s="316">
        <f>SUM(F23:Q23)</f>
        <v>781822.79</v>
      </c>
      <c r="S23" s="316"/>
      <c r="T23" s="307"/>
    </row>
    <row r="24" spans="3:20" ht="30.75" customHeight="1" x14ac:dyDescent="0.25">
      <c r="C24" s="313" t="s">
        <v>421</v>
      </c>
      <c r="D24" s="321">
        <v>215882302</v>
      </c>
      <c r="E24" s="321">
        <v>163443280.16</v>
      </c>
      <c r="F24" s="296">
        <v>8656965.0399999991</v>
      </c>
      <c r="G24" s="316">
        <v>24161567.870000001</v>
      </c>
      <c r="H24" s="316"/>
      <c r="I24" s="316"/>
      <c r="J24" s="316"/>
      <c r="K24" s="316"/>
      <c r="L24" s="316"/>
      <c r="M24" s="316"/>
      <c r="N24" s="316"/>
      <c r="O24" s="316"/>
      <c r="P24" s="316"/>
      <c r="Q24" s="316"/>
      <c r="R24" s="316">
        <f>SUM(F24:Q24)</f>
        <v>32818532.91</v>
      </c>
      <c r="S24" s="316"/>
      <c r="T24" s="307"/>
    </row>
    <row r="25" spans="3:20" ht="15.75" x14ac:dyDescent="0.25">
      <c r="C25" s="313" t="s">
        <v>420</v>
      </c>
      <c r="D25" s="321">
        <v>1826818</v>
      </c>
      <c r="E25" s="321">
        <v>1826818</v>
      </c>
      <c r="F25" s="321">
        <v>0</v>
      </c>
      <c r="G25" s="316">
        <v>977662.62</v>
      </c>
      <c r="H25" s="316"/>
      <c r="I25" s="316"/>
      <c r="J25" s="316"/>
      <c r="K25" s="316"/>
      <c r="L25" s="316"/>
      <c r="M25" s="316"/>
      <c r="N25" s="316"/>
      <c r="O25" s="316"/>
      <c r="P25" s="316"/>
      <c r="Q25" s="316"/>
      <c r="R25" s="316">
        <f>SUM(F25:Q25)</f>
        <v>977662.62</v>
      </c>
      <c r="S25" s="316"/>
      <c r="T25" s="307"/>
    </row>
    <row r="26" spans="3:20" ht="15.75" x14ac:dyDescent="0.25">
      <c r="C26" s="315" t="s">
        <v>419</v>
      </c>
      <c r="D26" s="322">
        <f>D27+D28+D29+D30+D31+D32+D33+D34+D35</f>
        <v>72735410</v>
      </c>
      <c r="E26" s="322">
        <f>E27+E28+E29+E30+E31+E32+E33+E34+E35</f>
        <v>38735410</v>
      </c>
      <c r="F26" s="322">
        <f>F27+F28+F29+F30+F31+F32+F33+F34+F35</f>
        <v>5467</v>
      </c>
      <c r="G26" s="322">
        <f>G27+G28+G29+G30+G31+G32+G33+G34+G35</f>
        <v>2481623.6799999997</v>
      </c>
      <c r="H26" s="318">
        <f>SUM(H27:H35)</f>
        <v>0</v>
      </c>
      <c r="I26" s="318">
        <f>SUM(I27:I35)</f>
        <v>0</v>
      </c>
      <c r="J26" s="318">
        <f>SUM(J27:J35)</f>
        <v>0</v>
      </c>
      <c r="K26" s="318">
        <f>SUM(K27:K35)</f>
        <v>0</v>
      </c>
      <c r="L26" s="318">
        <f>SUM(L27:L35)</f>
        <v>0</v>
      </c>
      <c r="M26" s="318">
        <f>SUM(M27:M35)</f>
        <v>0</v>
      </c>
      <c r="N26" s="318">
        <f>SUM(N27:N35)</f>
        <v>0</v>
      </c>
      <c r="O26" s="318">
        <f>SUM(O27:O35)</f>
        <v>0</v>
      </c>
      <c r="P26" s="318">
        <f>SUM(P27:P35)</f>
        <v>0</v>
      </c>
      <c r="Q26" s="323">
        <f>SUM(Q27:Q35)</f>
        <v>0</v>
      </c>
      <c r="R26" s="318">
        <f>SUM(F26:Q26)</f>
        <v>2487090.6799999997</v>
      </c>
      <c r="S26" s="318"/>
      <c r="T26" s="307"/>
    </row>
    <row r="27" spans="3:20" ht="15.75" x14ac:dyDescent="0.25">
      <c r="C27" s="313" t="s">
        <v>418</v>
      </c>
      <c r="D27" s="321">
        <v>6206033</v>
      </c>
      <c r="E27" s="321">
        <v>2206033</v>
      </c>
      <c r="F27" s="316">
        <v>2567</v>
      </c>
      <c r="G27" s="316">
        <v>696623.64</v>
      </c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>
        <f>SUM(F27:Q27)</f>
        <v>699190.64</v>
      </c>
      <c r="S27" s="316"/>
      <c r="T27" s="307"/>
    </row>
    <row r="28" spans="3:20" ht="15.75" x14ac:dyDescent="0.25">
      <c r="C28" s="313" t="s">
        <v>417</v>
      </c>
      <c r="D28" s="321">
        <v>2622890</v>
      </c>
      <c r="E28" s="321">
        <v>2622890</v>
      </c>
      <c r="F28" s="316">
        <v>0</v>
      </c>
      <c r="G28" s="316">
        <v>6166.19</v>
      </c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>
        <f>SUM(F28:Q28)</f>
        <v>6166.19</v>
      </c>
      <c r="S28" s="316"/>
      <c r="T28" s="307"/>
    </row>
    <row r="29" spans="3:20" ht="15.75" x14ac:dyDescent="0.25">
      <c r="C29" s="313" t="s">
        <v>416</v>
      </c>
      <c r="D29" s="321">
        <v>1974194</v>
      </c>
      <c r="E29" s="321">
        <v>1974194</v>
      </c>
      <c r="F29" s="316">
        <v>0</v>
      </c>
      <c r="G29" s="316">
        <v>112938.08</v>
      </c>
      <c r="H29" s="316"/>
      <c r="I29" s="316"/>
      <c r="J29" s="316"/>
      <c r="K29" s="316"/>
      <c r="L29" s="316"/>
      <c r="M29" s="316"/>
      <c r="N29" s="316"/>
      <c r="O29" s="316"/>
      <c r="P29"/>
      <c r="Q29" s="316"/>
      <c r="R29" s="316">
        <f>SUM(F29:Q29)</f>
        <v>112938.08</v>
      </c>
      <c r="S29" s="316"/>
      <c r="T29" s="307"/>
    </row>
    <row r="30" spans="3:20" ht="15.75" x14ac:dyDescent="0.25">
      <c r="C30" s="313" t="s">
        <v>415</v>
      </c>
      <c r="D30" s="321">
        <v>421458</v>
      </c>
      <c r="E30" s="321">
        <v>421458</v>
      </c>
      <c r="F30" s="316">
        <v>0</v>
      </c>
      <c r="G30" s="316">
        <v>0</v>
      </c>
      <c r="H30" s="316"/>
      <c r="I30" s="316"/>
      <c r="J30" s="316"/>
      <c r="K30" s="316"/>
      <c r="L30" s="316"/>
      <c r="M30" s="316"/>
      <c r="N30" s="316"/>
      <c r="O30" s="316"/>
      <c r="P30" s="316"/>
      <c r="Q30" s="316"/>
      <c r="R30" s="316">
        <f>SUM(F30:Q30)</f>
        <v>0</v>
      </c>
      <c r="S30" s="316"/>
      <c r="T30" s="307"/>
    </row>
    <row r="31" spans="3:20" ht="15.75" x14ac:dyDescent="0.25">
      <c r="C31" s="313" t="s">
        <v>414</v>
      </c>
      <c r="D31" s="321">
        <v>205737</v>
      </c>
      <c r="E31" s="321">
        <v>205737</v>
      </c>
      <c r="F31" s="316">
        <v>1300</v>
      </c>
      <c r="G31" s="316">
        <v>110251.61</v>
      </c>
      <c r="H31" s="316"/>
      <c r="I31" s="316"/>
      <c r="J31" s="316"/>
      <c r="K31" s="316"/>
      <c r="L31" s="316"/>
      <c r="M31" s="316"/>
      <c r="N31" s="316"/>
      <c r="O31" s="316"/>
      <c r="P31" s="316"/>
      <c r="Q31" s="316"/>
      <c r="R31" s="316">
        <f>SUM(F31:Q31)</f>
        <v>111551.61</v>
      </c>
      <c r="S31" s="316"/>
      <c r="T31" s="307"/>
    </row>
    <row r="32" spans="3:20" ht="15.75" x14ac:dyDescent="0.25">
      <c r="C32" s="313" t="s">
        <v>413</v>
      </c>
      <c r="D32" s="321">
        <v>31852950</v>
      </c>
      <c r="E32" s="321">
        <v>1852950</v>
      </c>
      <c r="F32" s="316">
        <v>1100</v>
      </c>
      <c r="G32" s="316">
        <v>27963</v>
      </c>
      <c r="H32" s="316"/>
      <c r="I32" s="316"/>
      <c r="J32" s="316"/>
      <c r="K32" s="316"/>
      <c r="L32" s="316"/>
      <c r="M32" s="316"/>
      <c r="N32" s="316"/>
      <c r="O32" s="316"/>
      <c r="P32"/>
      <c r="Q32" s="316"/>
      <c r="R32" s="316">
        <f>SUM(F32:Q32)</f>
        <v>29063</v>
      </c>
      <c r="S32" s="316"/>
      <c r="T32" s="307"/>
    </row>
    <row r="33" spans="3:20" ht="31.5" x14ac:dyDescent="0.25">
      <c r="C33" s="313" t="s">
        <v>412</v>
      </c>
      <c r="D33" s="321">
        <v>12353872</v>
      </c>
      <c r="E33" s="321">
        <v>12353872</v>
      </c>
      <c r="F33" s="316">
        <v>0</v>
      </c>
      <c r="G33" s="316">
        <v>863049.59</v>
      </c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>
        <f>SUM(F33:Q33)</f>
        <v>863049.59</v>
      </c>
      <c r="S33" s="316"/>
      <c r="T33" s="307"/>
    </row>
    <row r="34" spans="3:20" ht="31.5" x14ac:dyDescent="0.25">
      <c r="C34" s="313" t="s">
        <v>411</v>
      </c>
      <c r="D34" s="321">
        <v>0</v>
      </c>
      <c r="E34" s="321">
        <v>0</v>
      </c>
      <c r="F34" s="316">
        <v>0</v>
      </c>
      <c r="G34" s="316">
        <v>0</v>
      </c>
      <c r="H34" s="316"/>
      <c r="I34" s="316"/>
      <c r="J34" s="316"/>
      <c r="K34" s="316">
        <v>0</v>
      </c>
      <c r="L34" s="316"/>
      <c r="M34" s="316"/>
      <c r="N34" s="316"/>
      <c r="O34" s="316"/>
      <c r="P34" s="316"/>
      <c r="Q34" s="316"/>
      <c r="R34" s="316">
        <f>SUM(F34:Q34)</f>
        <v>0</v>
      </c>
      <c r="S34" s="316"/>
      <c r="T34" s="307"/>
    </row>
    <row r="35" spans="3:20" ht="15.75" x14ac:dyDescent="0.25">
      <c r="C35" s="313" t="s">
        <v>410</v>
      </c>
      <c r="D35" s="321">
        <v>17098276</v>
      </c>
      <c r="E35" s="321">
        <v>17098276</v>
      </c>
      <c r="F35" s="316">
        <v>500</v>
      </c>
      <c r="G35" s="316">
        <v>664631.56999999995</v>
      </c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>
        <f>SUM(F35:Q35)</f>
        <v>665131.56999999995</v>
      </c>
      <c r="S35" s="316"/>
      <c r="T35" s="307"/>
    </row>
    <row r="36" spans="3:20" ht="15.75" x14ac:dyDescent="0.25">
      <c r="C36" s="315" t="s">
        <v>409</v>
      </c>
      <c r="D36" s="322">
        <f>D37+D43+D38+D44+D39</f>
        <v>6693083</v>
      </c>
      <c r="E36" s="322">
        <f>E37+E43+E38+E44+E39</f>
        <v>6693083</v>
      </c>
      <c r="F36" s="322">
        <f>F37+F43+F38+F44</f>
        <v>1016994.1799999999</v>
      </c>
      <c r="G36" s="322">
        <f>G37+G43+G39+G38+G44</f>
        <v>2871868.38</v>
      </c>
      <c r="H36" s="318">
        <f>SUM(H37:H51)</f>
        <v>0</v>
      </c>
      <c r="I36" s="318">
        <f>SUM(I37:I51)</f>
        <v>0</v>
      </c>
      <c r="J36" s="318">
        <f>SUM(J37:J51)</f>
        <v>0</v>
      </c>
      <c r="K36" s="318">
        <f>SUM(K37:K51)</f>
        <v>0</v>
      </c>
      <c r="L36" s="318">
        <f>SUM(L37:L51)</f>
        <v>0</v>
      </c>
      <c r="M36" s="318">
        <f>SUM(M37:M51)</f>
        <v>0</v>
      </c>
      <c r="N36" s="318">
        <f>SUM(N37:N51)</f>
        <v>0</v>
      </c>
      <c r="O36" s="318">
        <f>SUM(O37:O51)</f>
        <v>0</v>
      </c>
      <c r="P36" s="318">
        <f>SUM(P37:P51)</f>
        <v>0</v>
      </c>
      <c r="Q36" s="323">
        <f>SUM(Q37:Q51)</f>
        <v>0</v>
      </c>
      <c r="R36" s="316">
        <f>SUM(F36:Q36)</f>
        <v>3888862.5599999996</v>
      </c>
      <c r="S36" s="318"/>
      <c r="T36" s="307"/>
    </row>
    <row r="37" spans="3:20" ht="15.75" x14ac:dyDescent="0.25">
      <c r="C37" s="313" t="s">
        <v>408</v>
      </c>
      <c r="D37" s="321">
        <v>3998719</v>
      </c>
      <c r="E37" s="321">
        <v>3918719</v>
      </c>
      <c r="F37" s="316">
        <v>600000</v>
      </c>
      <c r="G37" s="316">
        <v>2467500</v>
      </c>
      <c r="H37" s="316"/>
      <c r="I37" s="316"/>
      <c r="J37" s="316"/>
      <c r="K37" s="316"/>
      <c r="L37" s="316"/>
      <c r="M37" s="316"/>
      <c r="N37" s="325"/>
      <c r="O37" s="316"/>
      <c r="P37" s="316"/>
      <c r="Q37" s="316"/>
      <c r="R37" s="316">
        <f>SUM(F37:Q37)</f>
        <v>3067500</v>
      </c>
      <c r="S37" s="316"/>
      <c r="T37" s="307"/>
    </row>
    <row r="38" spans="3:20" ht="31.5" x14ac:dyDescent="0.25">
      <c r="C38" s="313" t="s">
        <v>407</v>
      </c>
      <c r="D38" s="321">
        <v>363919</v>
      </c>
      <c r="E38" s="321">
        <v>443919</v>
      </c>
      <c r="F38" s="316">
        <v>416994.18</v>
      </c>
      <c r="G38" s="316">
        <v>0</v>
      </c>
      <c r="H38" s="316"/>
      <c r="I38" s="316"/>
      <c r="J38" s="316"/>
      <c r="K38" s="316"/>
      <c r="L38" s="324"/>
      <c r="M38" s="316"/>
      <c r="N38" s="316"/>
      <c r="O38" s="316"/>
      <c r="P38" s="316"/>
      <c r="Q38" s="316"/>
      <c r="R38" s="316">
        <f>SUM(F38:Q38)</f>
        <v>416994.18</v>
      </c>
      <c r="S38" s="316"/>
      <c r="T38" s="307"/>
    </row>
    <row r="39" spans="3:20" ht="31.5" x14ac:dyDescent="0.25">
      <c r="C39" s="313" t="s">
        <v>406</v>
      </c>
      <c r="D39" s="321">
        <v>527250</v>
      </c>
      <c r="E39" s="321">
        <v>527250</v>
      </c>
      <c r="F39" s="316">
        <v>0</v>
      </c>
      <c r="G39" s="316">
        <v>200000</v>
      </c>
      <c r="H39" s="316"/>
      <c r="I39" s="316"/>
      <c r="J39" s="316"/>
      <c r="K39" s="316"/>
      <c r="L39" s="324"/>
      <c r="M39" s="316"/>
      <c r="N39" s="316"/>
      <c r="O39" s="316"/>
      <c r="P39" s="316"/>
      <c r="Q39" s="316"/>
      <c r="R39" s="316">
        <f>SUM(F39:Q39)</f>
        <v>200000</v>
      </c>
      <c r="S39" s="316"/>
      <c r="T39" s="307"/>
    </row>
    <row r="40" spans="3:20" ht="31.5" hidden="1" x14ac:dyDescent="0.25">
      <c r="C40" s="313" t="s">
        <v>405</v>
      </c>
      <c r="D40" s="321"/>
      <c r="E40" s="321"/>
      <c r="F40" s="316">
        <v>0</v>
      </c>
      <c r="G40" s="316">
        <v>0</v>
      </c>
      <c r="H40" s="316"/>
      <c r="I40" s="316"/>
      <c r="J40" s="316"/>
      <c r="K40" s="316">
        <v>0</v>
      </c>
      <c r="L40" s="324"/>
      <c r="M40" s="316"/>
      <c r="N40" s="316"/>
      <c r="O40" s="316"/>
      <c r="P40" s="316"/>
      <c r="Q40" s="316"/>
      <c r="R40" s="316">
        <v>0</v>
      </c>
      <c r="S40" s="316"/>
      <c r="T40" s="307"/>
    </row>
    <row r="41" spans="3:20" ht="31.5" hidden="1" x14ac:dyDescent="0.25">
      <c r="C41" s="313" t="s">
        <v>404</v>
      </c>
      <c r="D41" s="321"/>
      <c r="E41" s="321"/>
      <c r="F41" s="316">
        <v>0</v>
      </c>
      <c r="G41" s="316">
        <v>0</v>
      </c>
      <c r="H41" s="316"/>
      <c r="I41" s="316"/>
      <c r="J41" s="316"/>
      <c r="K41" s="316">
        <v>0</v>
      </c>
      <c r="L41" s="324"/>
      <c r="M41" s="316"/>
      <c r="N41" s="316"/>
      <c r="O41" s="316"/>
      <c r="P41" s="316"/>
      <c r="Q41" s="316"/>
      <c r="R41" s="316">
        <v>0</v>
      </c>
      <c r="S41" s="316"/>
      <c r="T41" s="307"/>
    </row>
    <row r="42" spans="3:20" ht="15.75" hidden="1" x14ac:dyDescent="0.25">
      <c r="C42" s="313" t="s">
        <v>403</v>
      </c>
      <c r="D42" s="321"/>
      <c r="E42" s="321"/>
      <c r="F42" s="316">
        <v>0</v>
      </c>
      <c r="G42" s="316"/>
      <c r="H42" s="316"/>
      <c r="I42" s="316"/>
      <c r="J42" s="316"/>
      <c r="K42" s="316"/>
      <c r="L42" s="324"/>
      <c r="M42" s="316"/>
      <c r="N42" s="316"/>
      <c r="O42" s="316"/>
      <c r="P42" s="316"/>
      <c r="Q42" s="316"/>
      <c r="R42" s="316">
        <v>0</v>
      </c>
      <c r="S42" s="316"/>
      <c r="T42" s="307"/>
    </row>
    <row r="43" spans="3:20" ht="15.75" x14ac:dyDescent="0.25">
      <c r="C43" s="313" t="s">
        <v>402</v>
      </c>
      <c r="D43" s="321">
        <v>1803195</v>
      </c>
      <c r="E43" s="321">
        <v>1803195</v>
      </c>
      <c r="F43" s="296">
        <v>0</v>
      </c>
      <c r="G43" s="316">
        <v>0</v>
      </c>
      <c r="H43" s="316"/>
      <c r="I43" s="316"/>
      <c r="J43" s="316"/>
      <c r="K43" s="316">
        <v>0</v>
      </c>
      <c r="L43" s="316"/>
      <c r="M43" s="316"/>
      <c r="N43" s="316"/>
      <c r="O43" s="316"/>
      <c r="P43" s="316"/>
      <c r="Q43" s="316"/>
      <c r="R43" s="316">
        <f>SUM(F43:Q43)</f>
        <v>0</v>
      </c>
      <c r="S43" s="316"/>
      <c r="T43" s="307"/>
    </row>
    <row r="44" spans="3:20" ht="31.5" x14ac:dyDescent="0.25">
      <c r="C44" s="313" t="s">
        <v>401</v>
      </c>
      <c r="D44" s="321">
        <v>0</v>
      </c>
      <c r="E44" s="321">
        <v>0</v>
      </c>
      <c r="F44" s="316">
        <v>0</v>
      </c>
      <c r="G44" s="316">
        <v>204368.38</v>
      </c>
      <c r="H44" s="316"/>
      <c r="I44" s="316"/>
      <c r="J44" s="316"/>
      <c r="K44" s="316">
        <v>0</v>
      </c>
      <c r="L44" s="316"/>
      <c r="M44" s="316"/>
      <c r="N44" s="316"/>
      <c r="O44" s="316"/>
      <c r="P44" s="316"/>
      <c r="Q44" s="316"/>
      <c r="R44" s="316">
        <f>SUM(F44:Q44)</f>
        <v>204368.38</v>
      </c>
      <c r="S44" s="316"/>
      <c r="T44" s="307"/>
    </row>
    <row r="45" spans="3:20" ht="15.75" x14ac:dyDescent="0.25">
      <c r="C45" s="315" t="s">
        <v>400</v>
      </c>
      <c r="D45" s="322"/>
      <c r="E45" s="322"/>
      <c r="F45" s="318"/>
      <c r="G45" s="316">
        <v>0</v>
      </c>
      <c r="H45" s="318">
        <v>0</v>
      </c>
      <c r="I45" s="318">
        <v>0</v>
      </c>
      <c r="J45" s="318">
        <v>0</v>
      </c>
      <c r="K45" s="316">
        <v>0</v>
      </c>
      <c r="L45" s="318">
        <v>0</v>
      </c>
      <c r="M45" s="318">
        <v>0</v>
      </c>
      <c r="N45" s="318">
        <v>0</v>
      </c>
      <c r="O45" s="318">
        <v>0</v>
      </c>
      <c r="P45" s="318">
        <v>0</v>
      </c>
      <c r="Q45" s="318">
        <v>0</v>
      </c>
      <c r="R45" s="316">
        <f>SUM(F45:Q45)</f>
        <v>0</v>
      </c>
      <c r="S45" s="316"/>
      <c r="T45" s="307"/>
    </row>
    <row r="46" spans="3:20" ht="15.75" x14ac:dyDescent="0.25">
      <c r="C46" s="313" t="s">
        <v>399</v>
      </c>
      <c r="D46" s="321">
        <v>0</v>
      </c>
      <c r="E46" s="321">
        <v>0</v>
      </c>
      <c r="F46" s="316">
        <v>0</v>
      </c>
      <c r="G46" s="316">
        <v>0</v>
      </c>
      <c r="H46" s="316">
        <v>0</v>
      </c>
      <c r="I46" s="316">
        <v>0</v>
      </c>
      <c r="J46" s="316">
        <v>0</v>
      </c>
      <c r="K46" s="316">
        <v>0</v>
      </c>
      <c r="L46" s="316">
        <v>0</v>
      </c>
      <c r="M46" s="316">
        <v>0</v>
      </c>
      <c r="N46" s="316">
        <v>0</v>
      </c>
      <c r="O46" s="316">
        <v>0</v>
      </c>
      <c r="P46" s="316">
        <v>0</v>
      </c>
      <c r="Q46" s="316"/>
      <c r="R46" s="316">
        <f>SUM(F46:Q46)</f>
        <v>0</v>
      </c>
      <c r="S46" s="316"/>
      <c r="T46" s="307"/>
    </row>
    <row r="47" spans="3:20" ht="31.5" x14ac:dyDescent="0.25">
      <c r="C47" s="313" t="s">
        <v>398</v>
      </c>
      <c r="D47" s="321">
        <v>0</v>
      </c>
      <c r="E47" s="321">
        <v>0</v>
      </c>
      <c r="F47" s="316">
        <v>0</v>
      </c>
      <c r="G47" s="316">
        <v>0</v>
      </c>
      <c r="H47" s="316">
        <v>0</v>
      </c>
      <c r="I47" s="316">
        <v>0</v>
      </c>
      <c r="J47" s="316">
        <v>0</v>
      </c>
      <c r="K47" s="316">
        <v>0</v>
      </c>
      <c r="L47" s="316">
        <v>0</v>
      </c>
      <c r="M47" s="316">
        <v>0</v>
      </c>
      <c r="N47" s="316">
        <v>0</v>
      </c>
      <c r="O47" s="316">
        <v>0</v>
      </c>
      <c r="P47" s="316">
        <v>0</v>
      </c>
      <c r="Q47" s="316"/>
      <c r="R47" s="316">
        <f>SUM(F47:Q47)</f>
        <v>0</v>
      </c>
      <c r="S47" s="316"/>
      <c r="T47" s="307"/>
    </row>
    <row r="48" spans="3:20" ht="31.5" x14ac:dyDescent="0.25">
      <c r="C48" s="313" t="s">
        <v>397</v>
      </c>
      <c r="D48" s="321">
        <v>0</v>
      </c>
      <c r="E48" s="321">
        <v>0</v>
      </c>
      <c r="F48" s="296">
        <v>0</v>
      </c>
      <c r="G48" s="316">
        <v>0</v>
      </c>
      <c r="H48" s="316">
        <v>0</v>
      </c>
      <c r="I48" s="316">
        <v>0</v>
      </c>
      <c r="J48" s="316">
        <v>0</v>
      </c>
      <c r="K48" s="316">
        <v>0</v>
      </c>
      <c r="L48" s="316">
        <v>0</v>
      </c>
      <c r="M48" s="316">
        <v>0</v>
      </c>
      <c r="N48" s="316">
        <v>0</v>
      </c>
      <c r="O48" s="316">
        <v>0</v>
      </c>
      <c r="P48" s="316">
        <v>0</v>
      </c>
      <c r="Q48" s="316"/>
      <c r="R48" s="316">
        <f>SUM(F48:Q48)</f>
        <v>0</v>
      </c>
      <c r="S48" s="316"/>
      <c r="T48" s="307"/>
    </row>
    <row r="49" spans="3:20" ht="31.5" hidden="1" x14ac:dyDescent="0.25">
      <c r="C49" s="313" t="s">
        <v>396</v>
      </c>
      <c r="D49" s="321">
        <v>0</v>
      </c>
      <c r="E49" s="321">
        <v>0</v>
      </c>
      <c r="F49" s="316"/>
      <c r="G49" s="316">
        <v>0</v>
      </c>
      <c r="H49" s="316">
        <v>0</v>
      </c>
      <c r="I49" s="316">
        <v>0</v>
      </c>
      <c r="J49" s="316">
        <v>0</v>
      </c>
      <c r="K49" s="316">
        <v>0</v>
      </c>
      <c r="L49" s="316">
        <v>0</v>
      </c>
      <c r="M49" s="316">
        <v>0</v>
      </c>
      <c r="N49" s="316">
        <v>0</v>
      </c>
      <c r="O49" s="316">
        <v>0</v>
      </c>
      <c r="P49" s="316">
        <v>0</v>
      </c>
      <c r="Q49" s="316"/>
      <c r="R49" s="316">
        <v>0</v>
      </c>
      <c r="S49" s="316"/>
      <c r="T49" s="307"/>
    </row>
    <row r="50" spans="3:20" ht="15.75" hidden="1" x14ac:dyDescent="0.25">
      <c r="C50" s="313" t="s">
        <v>395</v>
      </c>
      <c r="D50" s="321">
        <v>0</v>
      </c>
      <c r="E50" s="321">
        <v>0</v>
      </c>
      <c r="F50" s="316"/>
      <c r="G50" s="316">
        <v>0</v>
      </c>
      <c r="H50" s="316">
        <v>0</v>
      </c>
      <c r="I50" s="316">
        <v>0</v>
      </c>
      <c r="J50" s="316">
        <v>0</v>
      </c>
      <c r="K50" s="316">
        <v>0</v>
      </c>
      <c r="L50" s="316">
        <v>0</v>
      </c>
      <c r="M50" s="316">
        <v>0</v>
      </c>
      <c r="N50" s="316">
        <v>0</v>
      </c>
      <c r="O50" s="316">
        <v>0</v>
      </c>
      <c r="P50" s="316">
        <v>0</v>
      </c>
      <c r="Q50" s="316"/>
      <c r="R50" s="316">
        <v>0</v>
      </c>
      <c r="S50" s="316"/>
      <c r="T50" s="307"/>
    </row>
    <row r="51" spans="3:20" ht="40.5" customHeight="1" x14ac:dyDescent="0.25">
      <c r="C51" s="313" t="s">
        <v>394</v>
      </c>
      <c r="D51" s="321">
        <v>0</v>
      </c>
      <c r="E51" s="321">
        <v>0</v>
      </c>
      <c r="F51" s="296">
        <v>0</v>
      </c>
      <c r="G51" s="316">
        <v>0</v>
      </c>
      <c r="H51" s="316">
        <v>0</v>
      </c>
      <c r="I51" s="316">
        <v>0</v>
      </c>
      <c r="J51" s="316">
        <v>0</v>
      </c>
      <c r="K51" s="316">
        <v>0</v>
      </c>
      <c r="L51" s="316">
        <v>0</v>
      </c>
      <c r="M51" s="316">
        <v>0</v>
      </c>
      <c r="N51" s="316">
        <v>0</v>
      </c>
      <c r="O51" s="316">
        <v>0</v>
      </c>
      <c r="P51" s="316">
        <v>0</v>
      </c>
      <c r="Q51" s="316"/>
      <c r="R51" s="316">
        <f>SUM(F51:Q51)</f>
        <v>0</v>
      </c>
      <c r="S51" s="316"/>
      <c r="T51" s="307"/>
    </row>
    <row r="52" spans="3:20" ht="15.75" x14ac:dyDescent="0.25">
      <c r="C52" s="315" t="s">
        <v>393</v>
      </c>
      <c r="D52" s="322">
        <f>D53+D54+D55+D56+D57+D58+D59+D60+D61</f>
        <v>72995903</v>
      </c>
      <c r="E52" s="322">
        <f>E53+E54+E55+E56+E57+E58+E59+E60+E61</f>
        <v>70995903</v>
      </c>
      <c r="F52" s="322">
        <f>F53+F54+F55+F56+F57+F58+F59+F60+F61</f>
        <v>0</v>
      </c>
      <c r="G52" s="322">
        <f>G53+G54+G55+G56+G57+G58+G59+G60+G61</f>
        <v>0</v>
      </c>
      <c r="H52" s="322">
        <f>H53+H54+H55+H56+H57+H58+H59+H60+H61</f>
        <v>0</v>
      </c>
      <c r="I52" s="322">
        <f>I53+I54+I55+I56+I57+I58+I59+I60+I61</f>
        <v>0</v>
      </c>
      <c r="J52" s="322">
        <f>J53+J54+J55+J56+J57+J58+J59+J60+J61</f>
        <v>0</v>
      </c>
      <c r="K52" s="322">
        <f>K53+K54+K55+K56+K57+K58+K59+K60+K61</f>
        <v>0</v>
      </c>
      <c r="L52" s="322">
        <f>L53+L54+L55+L56+L57+L58+L59+L60+L61</f>
        <v>0</v>
      </c>
      <c r="M52" s="322">
        <f>M53+M54+M55+M56+M57+M58+M59+M60+M61</f>
        <v>0</v>
      </c>
      <c r="N52" s="318">
        <f>SUM(N53:N61)</f>
        <v>0</v>
      </c>
      <c r="O52" s="323">
        <f>SUM(O53:O61)</f>
        <v>0</v>
      </c>
      <c r="P52" s="323">
        <f>SUM(P53:P61)</f>
        <v>0</v>
      </c>
      <c r="Q52" s="323">
        <f>SUM(Q53:Q61)</f>
        <v>0</v>
      </c>
      <c r="R52" s="318">
        <f>SUM(F52:Q52)</f>
        <v>0</v>
      </c>
      <c r="S52" s="318"/>
      <c r="T52" s="307"/>
    </row>
    <row r="53" spans="3:20" ht="15.75" x14ac:dyDescent="0.25">
      <c r="C53" s="313" t="s">
        <v>392</v>
      </c>
      <c r="D53" s="321">
        <v>29273690</v>
      </c>
      <c r="E53" s="321">
        <v>29273690</v>
      </c>
      <c r="F53" s="316">
        <v>0</v>
      </c>
      <c r="G53" s="316">
        <v>0</v>
      </c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>
        <f>SUM(F53:Q53)</f>
        <v>0</v>
      </c>
      <c r="S53" s="316"/>
      <c r="T53" s="307"/>
    </row>
    <row r="54" spans="3:20" ht="31.5" x14ac:dyDescent="0.25">
      <c r="C54" s="313" t="s">
        <v>391</v>
      </c>
      <c r="D54" s="321">
        <v>2512868</v>
      </c>
      <c r="E54" s="321">
        <v>2512868</v>
      </c>
      <c r="F54" s="316">
        <v>0</v>
      </c>
      <c r="G54" s="316">
        <v>0</v>
      </c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>
        <f>SUM(F54:Q54)</f>
        <v>0</v>
      </c>
      <c r="S54" s="316"/>
      <c r="T54" s="307"/>
    </row>
    <row r="55" spans="3:20" ht="15.75" x14ac:dyDescent="0.25">
      <c r="C55" s="313" t="s">
        <v>390</v>
      </c>
      <c r="D55" s="321">
        <v>759173</v>
      </c>
      <c r="E55" s="321">
        <v>759173</v>
      </c>
      <c r="F55" s="316">
        <v>0</v>
      </c>
      <c r="G55" s="316">
        <v>0</v>
      </c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>
        <f>SUM(F55:Q55)</f>
        <v>0</v>
      </c>
      <c r="S55" s="316"/>
      <c r="T55" s="307"/>
    </row>
    <row r="56" spans="3:20" ht="31.5" x14ac:dyDescent="0.25">
      <c r="C56" s="313" t="s">
        <v>389</v>
      </c>
      <c r="D56" s="321">
        <v>14128539</v>
      </c>
      <c r="E56" s="321">
        <v>14128539</v>
      </c>
      <c r="F56" s="316">
        <v>0</v>
      </c>
      <c r="G56" s="316">
        <v>0</v>
      </c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>
        <f>SUM(F56:Q56)</f>
        <v>0</v>
      </c>
      <c r="S56" s="316"/>
      <c r="T56" s="307"/>
    </row>
    <row r="57" spans="3:20" ht="17.25" customHeight="1" x14ac:dyDescent="0.25">
      <c r="C57" s="313" t="s">
        <v>388</v>
      </c>
      <c r="D57" s="321">
        <v>4279974</v>
      </c>
      <c r="E57" s="321">
        <v>4279974</v>
      </c>
      <c r="F57" s="316"/>
      <c r="G57" s="316">
        <v>0</v>
      </c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>
        <f>SUM(F57:Q57)</f>
        <v>0</v>
      </c>
      <c r="S57" s="316"/>
      <c r="T57" s="307"/>
    </row>
    <row r="58" spans="3:20" ht="15.75" x14ac:dyDescent="0.25">
      <c r="C58" s="313" t="s">
        <v>387</v>
      </c>
      <c r="D58" s="321">
        <v>234415</v>
      </c>
      <c r="E58" s="321">
        <v>234415</v>
      </c>
      <c r="F58" s="316">
        <v>0</v>
      </c>
      <c r="G58" s="316">
        <v>0</v>
      </c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>
        <f>SUM(F58:Q58)</f>
        <v>0</v>
      </c>
      <c r="S58" s="316"/>
      <c r="T58" s="307"/>
    </row>
    <row r="59" spans="3:20" ht="19.5" customHeight="1" x14ac:dyDescent="0.25">
      <c r="C59" s="313" t="s">
        <v>386</v>
      </c>
      <c r="D59" s="321">
        <v>64664</v>
      </c>
      <c r="E59" s="321">
        <v>64664</v>
      </c>
      <c r="F59" s="316">
        <v>0</v>
      </c>
      <c r="G59" s="316">
        <v>0</v>
      </c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>
        <f>SUM(F59:Q59)</f>
        <v>0</v>
      </c>
      <c r="S59" s="316"/>
      <c r="T59" s="307"/>
    </row>
    <row r="60" spans="3:20" ht="17.25" customHeight="1" x14ac:dyDescent="0.25">
      <c r="C60" s="313" t="s">
        <v>385</v>
      </c>
      <c r="D60" s="321">
        <v>21357943</v>
      </c>
      <c r="E60" s="321">
        <v>19357943</v>
      </c>
      <c r="F60" s="316">
        <v>0</v>
      </c>
      <c r="G60" s="316">
        <v>0</v>
      </c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>
        <f>SUM(F60:Q60)</f>
        <v>0</v>
      </c>
      <c r="S60" s="316"/>
      <c r="T60" s="307"/>
    </row>
    <row r="61" spans="3:20" ht="44.25" customHeight="1" x14ac:dyDescent="0.25">
      <c r="C61" s="313" t="s">
        <v>384</v>
      </c>
      <c r="D61" s="321">
        <v>384637</v>
      </c>
      <c r="E61" s="321">
        <v>384637</v>
      </c>
      <c r="F61" s="316">
        <v>0</v>
      </c>
      <c r="G61" s="316">
        <v>0</v>
      </c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>
        <f>SUM(F61:Q61)</f>
        <v>0</v>
      </c>
      <c r="S61" s="316"/>
      <c r="T61" s="307"/>
    </row>
    <row r="62" spans="3:20" ht="15.75" x14ac:dyDescent="0.25">
      <c r="C62" s="315" t="s">
        <v>383</v>
      </c>
      <c r="D62" s="322">
        <f>D63+D64+D65</f>
        <v>61773254</v>
      </c>
      <c r="E62" s="322">
        <f>E63+E64+E65</f>
        <v>143859976</v>
      </c>
      <c r="F62" s="322">
        <f>F63+F64+F65</f>
        <v>0</v>
      </c>
      <c r="G62" s="322">
        <f>G63+G64+G65</f>
        <v>0</v>
      </c>
      <c r="H62" s="322">
        <f>H63+H64+H65</f>
        <v>0</v>
      </c>
      <c r="I62" s="322">
        <f>I63+I64+I65</f>
        <v>0</v>
      </c>
      <c r="J62" s="322">
        <f>J63+J64+J65</f>
        <v>0</v>
      </c>
      <c r="K62" s="318">
        <v>0</v>
      </c>
      <c r="L62" s="318">
        <v>0</v>
      </c>
      <c r="M62" s="318">
        <v>0</v>
      </c>
      <c r="N62" s="323">
        <f>SUM(N63)</f>
        <v>0</v>
      </c>
      <c r="O62" s="323">
        <f>SUM(O63)</f>
        <v>0</v>
      </c>
      <c r="P62" s="323">
        <f>SUM(P64)</f>
        <v>0</v>
      </c>
      <c r="Q62" s="323">
        <f>SUM(Q64)</f>
        <v>0</v>
      </c>
      <c r="R62" s="318">
        <f>SUM(F62:Q62)</f>
        <v>0</v>
      </c>
      <c r="S62" s="318"/>
      <c r="T62" s="307"/>
    </row>
    <row r="63" spans="3:20" ht="15.75" x14ac:dyDescent="0.25">
      <c r="C63" s="313" t="s">
        <v>382</v>
      </c>
      <c r="D63" s="321">
        <v>21848914</v>
      </c>
      <c r="E63" s="321">
        <v>21848914</v>
      </c>
      <c r="F63" s="316">
        <v>0</v>
      </c>
      <c r="G63" s="316">
        <v>0</v>
      </c>
      <c r="H63" s="316"/>
      <c r="I63" s="316"/>
      <c r="J63" s="316"/>
      <c r="K63" s="316"/>
      <c r="L63" s="316"/>
      <c r="M63" s="316"/>
      <c r="N63" s="316"/>
      <c r="O63" s="316"/>
      <c r="P63"/>
      <c r="Q63" s="316"/>
      <c r="R63" s="316">
        <f>SUM(F63:Q63)</f>
        <v>0</v>
      </c>
      <c r="S63" s="316"/>
      <c r="T63" s="307"/>
    </row>
    <row r="64" spans="3:20" ht="15.75" x14ac:dyDescent="0.25">
      <c r="C64" s="313" t="s">
        <v>381</v>
      </c>
      <c r="D64" s="321">
        <v>39924340</v>
      </c>
      <c r="E64" s="321">
        <v>122011062</v>
      </c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>
        <f>SUM(F64:Q64)</f>
        <v>0</v>
      </c>
      <c r="S64" s="316"/>
      <c r="T64" s="307"/>
    </row>
    <row r="65" spans="3:20" ht="15.75" x14ac:dyDescent="0.25">
      <c r="C65" s="313" t="s">
        <v>380</v>
      </c>
      <c r="D65" s="321">
        <v>0</v>
      </c>
      <c r="E65" s="321">
        <v>0</v>
      </c>
      <c r="F65" s="316">
        <v>0</v>
      </c>
      <c r="G65" s="316">
        <v>0</v>
      </c>
      <c r="H65" s="316"/>
      <c r="I65" s="316"/>
      <c r="J65" s="316"/>
      <c r="K65" s="316">
        <v>0</v>
      </c>
      <c r="L65" s="316"/>
      <c r="M65" s="316"/>
      <c r="N65" s="316"/>
      <c r="O65" s="316"/>
      <c r="P65" s="316"/>
      <c r="Q65" s="316"/>
      <c r="R65" s="316">
        <f>SUM(F65:Q65)</f>
        <v>0</v>
      </c>
      <c r="S65" s="316"/>
      <c r="T65" s="307"/>
    </row>
    <row r="66" spans="3:20" ht="31.5" x14ac:dyDescent="0.25">
      <c r="C66" s="315" t="s">
        <v>379</v>
      </c>
      <c r="D66" s="322"/>
      <c r="E66" s="322"/>
      <c r="F66" s="318"/>
      <c r="G66" s="316">
        <v>0</v>
      </c>
      <c r="H66" s="318">
        <v>0</v>
      </c>
      <c r="I66" s="318">
        <v>0</v>
      </c>
      <c r="J66" s="318">
        <v>0</v>
      </c>
      <c r="K66" s="316">
        <v>0</v>
      </c>
      <c r="L66" s="318">
        <v>0</v>
      </c>
      <c r="M66" s="318">
        <v>0</v>
      </c>
      <c r="N66" s="318">
        <v>0</v>
      </c>
      <c r="O66" s="318">
        <v>0</v>
      </c>
      <c r="P66" s="318">
        <v>0</v>
      </c>
      <c r="Q66" s="318">
        <v>0</v>
      </c>
      <c r="R66" s="316">
        <f>SUM(F66:Q66)</f>
        <v>0</v>
      </c>
      <c r="S66" s="316"/>
      <c r="T66" s="307"/>
    </row>
    <row r="67" spans="3:20" ht="15.75" x14ac:dyDescent="0.25">
      <c r="C67" s="313" t="s">
        <v>378</v>
      </c>
      <c r="D67" s="321">
        <v>0</v>
      </c>
      <c r="E67" s="321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6">
        <v>0</v>
      </c>
      <c r="L67" s="316">
        <v>0</v>
      </c>
      <c r="M67" s="316">
        <v>0</v>
      </c>
      <c r="N67" s="316">
        <v>0</v>
      </c>
      <c r="O67" s="316">
        <v>0</v>
      </c>
      <c r="P67" s="316">
        <v>0</v>
      </c>
      <c r="Q67" s="316"/>
      <c r="R67" s="316">
        <f>SUM(F67:Q67)</f>
        <v>0</v>
      </c>
      <c r="S67" s="316"/>
      <c r="T67" s="307"/>
    </row>
    <row r="68" spans="3:20" ht="31.5" x14ac:dyDescent="0.25">
      <c r="C68" s="313" t="s">
        <v>377</v>
      </c>
      <c r="D68" s="321">
        <v>0</v>
      </c>
      <c r="E68" s="321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6">
        <v>0</v>
      </c>
      <c r="L68" s="316">
        <v>0</v>
      </c>
      <c r="M68" s="316">
        <v>0</v>
      </c>
      <c r="N68" s="316">
        <v>0</v>
      </c>
      <c r="O68" s="316">
        <v>0</v>
      </c>
      <c r="P68" s="316">
        <v>0</v>
      </c>
      <c r="Q68" s="316"/>
      <c r="R68" s="316">
        <f>SUM(F68:Q68)</f>
        <v>0</v>
      </c>
      <c r="S68" s="316"/>
      <c r="T68" s="307"/>
    </row>
    <row r="69" spans="3:20" ht="15.75" x14ac:dyDescent="0.25">
      <c r="C69" s="315" t="s">
        <v>376</v>
      </c>
      <c r="D69" s="322"/>
      <c r="E69" s="322"/>
      <c r="F69" s="318"/>
      <c r="G69" s="316">
        <v>0</v>
      </c>
      <c r="H69" s="318">
        <v>0</v>
      </c>
      <c r="I69" s="318">
        <v>0</v>
      </c>
      <c r="J69" s="318">
        <v>0</v>
      </c>
      <c r="K69" s="316">
        <v>0</v>
      </c>
      <c r="L69" s="318">
        <v>0</v>
      </c>
      <c r="M69" s="318">
        <v>0</v>
      </c>
      <c r="N69" s="318">
        <v>0</v>
      </c>
      <c r="O69" s="318">
        <v>0</v>
      </c>
      <c r="P69" s="318">
        <v>0</v>
      </c>
      <c r="Q69" s="318">
        <v>0</v>
      </c>
      <c r="R69" s="316">
        <f>SUM(F69:Q69)</f>
        <v>0</v>
      </c>
      <c r="S69" s="316"/>
      <c r="T69" s="307"/>
    </row>
    <row r="70" spans="3:20" ht="15.75" x14ac:dyDescent="0.25">
      <c r="C70" s="313" t="s">
        <v>375</v>
      </c>
      <c r="D70" s="321">
        <v>0</v>
      </c>
      <c r="E70" s="321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6">
        <v>0</v>
      </c>
      <c r="L70" s="316">
        <v>0</v>
      </c>
      <c r="M70" s="316">
        <v>0</v>
      </c>
      <c r="N70" s="316">
        <v>0</v>
      </c>
      <c r="O70" s="316">
        <v>0</v>
      </c>
      <c r="P70" s="316">
        <v>0</v>
      </c>
      <c r="Q70" s="316"/>
      <c r="R70" s="316">
        <f>SUM(F70:Q70)</f>
        <v>0</v>
      </c>
      <c r="S70" s="316"/>
      <c r="T70" s="307"/>
    </row>
    <row r="71" spans="3:20" ht="15.75" x14ac:dyDescent="0.25">
      <c r="C71" s="320" t="s">
        <v>374</v>
      </c>
      <c r="D71" s="319"/>
      <c r="E71" s="319"/>
      <c r="F71" s="318"/>
      <c r="G71" s="316">
        <v>0</v>
      </c>
      <c r="H71" s="318"/>
      <c r="I71" s="318"/>
      <c r="J71" s="318"/>
      <c r="K71" s="316">
        <v>0</v>
      </c>
      <c r="L71" s="318">
        <v>0</v>
      </c>
      <c r="M71" s="318"/>
      <c r="N71" s="318"/>
      <c r="O71" s="318"/>
      <c r="P71" s="318"/>
      <c r="Q71" s="318"/>
      <c r="R71" s="316">
        <f>SUM(F71:Q71)</f>
        <v>0</v>
      </c>
      <c r="S71" s="316"/>
      <c r="T71" s="307"/>
    </row>
    <row r="72" spans="3:20" ht="15.75" x14ac:dyDescent="0.25">
      <c r="C72" s="315" t="s">
        <v>373</v>
      </c>
      <c r="D72" s="319"/>
      <c r="E72" s="319"/>
      <c r="F72" s="318"/>
      <c r="G72" s="316"/>
      <c r="H72" s="318"/>
      <c r="I72" s="318"/>
      <c r="J72" s="316"/>
      <c r="K72" s="316"/>
      <c r="L72" s="318"/>
      <c r="M72" s="316"/>
      <c r="N72" s="318"/>
      <c r="O72" s="318"/>
      <c r="P72" s="316"/>
      <c r="Q72" s="318"/>
      <c r="R72" s="316"/>
      <c r="S72" s="316"/>
      <c r="T72" s="307"/>
    </row>
    <row r="73" spans="3:20" ht="15.75" x14ac:dyDescent="0.25">
      <c r="C73" s="313" t="s">
        <v>372</v>
      </c>
      <c r="D73" s="317">
        <v>0</v>
      </c>
      <c r="E73" s="317">
        <v>0</v>
      </c>
      <c r="F73" s="316">
        <v>0</v>
      </c>
      <c r="G73" s="316">
        <v>0</v>
      </c>
      <c r="H73" s="316"/>
      <c r="I73" s="316"/>
      <c r="J73" s="316"/>
      <c r="K73" s="316">
        <v>0</v>
      </c>
      <c r="L73" s="316"/>
      <c r="M73" s="316"/>
      <c r="N73" s="316"/>
      <c r="O73" s="316"/>
      <c r="P73" s="316"/>
      <c r="Q73" s="316"/>
      <c r="R73" s="316">
        <f>SUM(F73:Q73)</f>
        <v>0</v>
      </c>
      <c r="S73" s="316"/>
      <c r="T73" s="307"/>
    </row>
    <row r="74" spans="3:20" ht="23.25" customHeight="1" x14ac:dyDescent="0.25">
      <c r="C74" s="313" t="s">
        <v>371</v>
      </c>
      <c r="D74" s="317">
        <v>0</v>
      </c>
      <c r="E74" s="317">
        <v>0</v>
      </c>
      <c r="F74" s="316">
        <v>0</v>
      </c>
      <c r="G74" s="316">
        <v>0</v>
      </c>
      <c r="H74" s="316"/>
      <c r="I74" s="316"/>
      <c r="J74" s="316"/>
      <c r="K74" s="316">
        <v>0</v>
      </c>
      <c r="L74" s="316"/>
      <c r="M74" s="316"/>
      <c r="N74" s="316"/>
      <c r="O74" s="316"/>
      <c r="P74" s="316"/>
      <c r="Q74" s="316"/>
      <c r="R74" s="316">
        <f>SUM(F74:Q74)</f>
        <v>0</v>
      </c>
      <c r="S74" s="316"/>
      <c r="T74" s="307"/>
    </row>
    <row r="75" spans="3:20" ht="15.75" x14ac:dyDescent="0.25">
      <c r="C75" s="315" t="s">
        <v>370</v>
      </c>
      <c r="D75" s="319">
        <f>D76+D77</f>
        <v>4343762</v>
      </c>
      <c r="E75" s="319">
        <f>E76+E77</f>
        <v>17696062</v>
      </c>
      <c r="F75" s="319">
        <f>+F76+F77</f>
        <v>17696061.84</v>
      </c>
      <c r="G75" s="319">
        <f>G76+G77</f>
        <v>0</v>
      </c>
      <c r="H75" s="319">
        <f>H76+H77</f>
        <v>0</v>
      </c>
      <c r="I75" s="319">
        <f>I76+I77</f>
        <v>0</v>
      </c>
      <c r="J75" s="319">
        <f>J76+J77</f>
        <v>0</v>
      </c>
      <c r="K75" s="318">
        <v>0</v>
      </c>
      <c r="L75" s="318">
        <v>0</v>
      </c>
      <c r="M75" s="318">
        <v>0</v>
      </c>
      <c r="N75" s="318">
        <v>0</v>
      </c>
      <c r="O75" s="318">
        <v>0</v>
      </c>
      <c r="P75" s="318">
        <v>0</v>
      </c>
      <c r="Q75" s="318">
        <v>0</v>
      </c>
      <c r="R75" s="318">
        <f>SUM(F75:Q75)</f>
        <v>17696061.84</v>
      </c>
      <c r="S75" s="318"/>
      <c r="T75" s="307"/>
    </row>
    <row r="76" spans="3:20" ht="15.75" x14ac:dyDescent="0.25">
      <c r="C76" s="313" t="s">
        <v>369</v>
      </c>
      <c r="D76" s="317">
        <v>4343762</v>
      </c>
      <c r="E76" s="317">
        <v>17696062</v>
      </c>
      <c r="F76" s="296">
        <v>17696061.84</v>
      </c>
      <c r="G76" s="296">
        <v>0</v>
      </c>
      <c r="H76" s="296"/>
      <c r="I76" s="296"/>
      <c r="K76" s="296"/>
      <c r="L76" s="296"/>
      <c r="M76" s="296"/>
      <c r="N76" s="296"/>
      <c r="O76" s="296"/>
      <c r="P76" s="296"/>
      <c r="Q76" s="296"/>
      <c r="R76" s="316">
        <f>SUM(F76:Q76)</f>
        <v>17696061.84</v>
      </c>
      <c r="S76" s="316"/>
      <c r="T76" s="307"/>
    </row>
    <row r="77" spans="3:20" ht="15.75" x14ac:dyDescent="0.25">
      <c r="C77" s="313" t="s">
        <v>368</v>
      </c>
      <c r="D77" s="312">
        <v>0</v>
      </c>
      <c r="E77" s="312">
        <v>0</v>
      </c>
      <c r="F77" s="296">
        <v>0</v>
      </c>
      <c r="G77" s="296">
        <v>0</v>
      </c>
      <c r="H77" s="296"/>
      <c r="I77" s="296"/>
      <c r="K77" s="296"/>
      <c r="L77" s="296"/>
      <c r="M77" s="296"/>
      <c r="N77" s="296"/>
      <c r="O77" s="296"/>
      <c r="P77" s="296"/>
      <c r="Q77" s="296"/>
      <c r="R77" s="296">
        <f>SUM(F77:Q77)</f>
        <v>0</v>
      </c>
      <c r="S77" s="316"/>
      <c r="T77" s="307"/>
    </row>
    <row r="78" spans="3:20" ht="15.75" x14ac:dyDescent="0.25">
      <c r="C78" s="315" t="s">
        <v>367</v>
      </c>
      <c r="D78" s="314">
        <f>D79</f>
        <v>0</v>
      </c>
      <c r="E78" s="314">
        <f>E79</f>
        <v>0</v>
      </c>
      <c r="F78" s="296">
        <v>0</v>
      </c>
      <c r="G78" s="296">
        <v>0</v>
      </c>
      <c r="H78" s="296"/>
      <c r="I78" s="296"/>
      <c r="K78" s="296"/>
      <c r="L78" s="296"/>
      <c r="M78" s="296"/>
      <c r="N78" s="296"/>
      <c r="O78" s="296"/>
      <c r="P78" s="296"/>
      <c r="Q78" s="296"/>
      <c r="R78" s="296">
        <f>SUM(F78:Q78)</f>
        <v>0</v>
      </c>
      <c r="S78" s="296"/>
      <c r="T78" s="307"/>
    </row>
    <row r="79" spans="3:20" ht="15.75" x14ac:dyDescent="0.25">
      <c r="C79" s="313" t="s">
        <v>366</v>
      </c>
      <c r="D79" s="312">
        <v>0</v>
      </c>
      <c r="E79" s="312">
        <v>0</v>
      </c>
      <c r="F79" s="311">
        <v>0</v>
      </c>
      <c r="G79" s="311">
        <v>0</v>
      </c>
      <c r="H79" s="311"/>
      <c r="I79" s="311"/>
      <c r="J79" s="311"/>
      <c r="K79" s="311">
        <v>0</v>
      </c>
      <c r="L79" s="311"/>
      <c r="M79" s="311"/>
      <c r="N79" s="311"/>
      <c r="O79" s="311"/>
      <c r="P79" s="311"/>
      <c r="Q79" s="311"/>
      <c r="R79" s="311">
        <v>0</v>
      </c>
      <c r="S79" s="311"/>
      <c r="T79" s="307"/>
    </row>
    <row r="80" spans="3:20" ht="16.5" thickBot="1" x14ac:dyDescent="0.3">
      <c r="C80" s="310" t="s">
        <v>365</v>
      </c>
      <c r="D80" s="309">
        <f>D10+D16+D26+D36+D52+D62+D75</f>
        <v>1948389052</v>
      </c>
      <c r="E80" s="309">
        <f>+E75+E62+E52+E36+E26+E16+E10</f>
        <v>1948389052.1599998</v>
      </c>
      <c r="F80" s="309">
        <f>F10+F16+F26+F36+F52+F62+F75</f>
        <v>117256379.43000001</v>
      </c>
      <c r="G80" s="309">
        <f>G10+G16+G26+G36+G52+G62+G75</f>
        <v>129367299.81999999</v>
      </c>
      <c r="H80" s="309">
        <f>H10+H16+H26+H36+H52+H62+H75</f>
        <v>0</v>
      </c>
      <c r="I80" s="309">
        <f>I10+I16+I26+I36+I52+I62+I75</f>
        <v>0</v>
      </c>
      <c r="J80" s="309">
        <f>J10+J16+J26+J36+J52+J62+J75</f>
        <v>0</v>
      </c>
      <c r="K80" s="309">
        <f>K10+K16+K26+K36+K52+K62+K75</f>
        <v>0</v>
      </c>
      <c r="L80" s="309">
        <f>L10+L16+L26+L36+L52+L62+L75</f>
        <v>0</v>
      </c>
      <c r="M80" s="309">
        <f>M10+M16+M26+M36+M52+M62+M75</f>
        <v>0</v>
      </c>
      <c r="N80" s="309">
        <f>+N75+N62+N52+N36+N26+N16+N10</f>
        <v>0</v>
      </c>
      <c r="O80" s="309">
        <f>+O75+O62+O52+O36+O26+O16+O10</f>
        <v>0</v>
      </c>
      <c r="P80" s="309">
        <f>+P75+P62+P52+P36+P26+P16+P10</f>
        <v>0</v>
      </c>
      <c r="Q80" s="309">
        <f>+Q75+Q62+Q52+Q36+Q26+Q16+Q10</f>
        <v>0</v>
      </c>
      <c r="R80" s="309">
        <f>+R75+R62+R52+R36+R26+R16+R10</f>
        <v>246623679.25</v>
      </c>
      <c r="S80" s="308"/>
      <c r="T80" s="307"/>
    </row>
    <row r="81" spans="3:19" ht="48.75" customHeight="1" thickBot="1" x14ac:dyDescent="0.4">
      <c r="C81" s="301" t="s">
        <v>364</v>
      </c>
      <c r="E81" s="302"/>
      <c r="F81" s="306"/>
      <c r="G81" s="306"/>
      <c r="H81" s="306"/>
      <c r="I81" s="306"/>
      <c r="J81" s="306"/>
      <c r="K81" s="306"/>
      <c r="L81" s="302"/>
      <c r="M81" s="302"/>
      <c r="P81"/>
      <c r="Q81"/>
      <c r="R81" s="305"/>
      <c r="S81" s="305"/>
    </row>
    <row r="82" spans="3:19" ht="66.75" customHeight="1" thickBot="1" x14ac:dyDescent="0.4">
      <c r="C82" s="304" t="s">
        <v>363</v>
      </c>
      <c r="D82" s="303"/>
      <c r="F82" s="302"/>
      <c r="G82" s="302"/>
      <c r="H82" s="302"/>
      <c r="I82" s="302"/>
      <c r="J82" s="302"/>
      <c r="K82" s="302"/>
      <c r="L82" s="302"/>
      <c r="M82" s="302"/>
      <c r="P82"/>
      <c r="Q82"/>
    </row>
    <row r="83" spans="3:19" ht="126.75" customHeight="1" thickBot="1" x14ac:dyDescent="0.4">
      <c r="C83" s="301" t="s">
        <v>362</v>
      </c>
      <c r="I83" s="296"/>
      <c r="K83" s="300"/>
      <c r="P83"/>
      <c r="Q83"/>
    </row>
    <row r="84" spans="3:19" ht="39" customHeight="1" x14ac:dyDescent="0.35">
      <c r="C84" s="299" t="s">
        <v>361</v>
      </c>
      <c r="D84" s="299"/>
      <c r="E84" s="299"/>
      <c r="F84" s="299"/>
      <c r="G84" s="299"/>
      <c r="H84" s="299"/>
      <c r="I84" s="299"/>
      <c r="J84" s="299"/>
      <c r="K84" s="299"/>
      <c r="L84" s="299"/>
      <c r="M84" s="299"/>
      <c r="N84" s="299"/>
      <c r="O84" s="299"/>
      <c r="P84" s="299"/>
      <c r="Q84"/>
    </row>
    <row r="85" spans="3:19" x14ac:dyDescent="0.35">
      <c r="C85" s="299"/>
      <c r="D85" s="299"/>
      <c r="E85" s="299"/>
      <c r="F85" s="299"/>
      <c r="G85" s="299"/>
      <c r="H85" s="299"/>
      <c r="I85" s="299"/>
      <c r="J85" s="299"/>
      <c r="K85" s="299"/>
      <c r="L85" s="299"/>
      <c r="M85" s="299"/>
      <c r="N85" s="299"/>
      <c r="O85" s="299"/>
      <c r="P85" s="299"/>
      <c r="Q85"/>
    </row>
  </sheetData>
  <mergeCells count="9">
    <mergeCell ref="C7:C8"/>
    <mergeCell ref="D7:D8"/>
    <mergeCell ref="E7:E8"/>
    <mergeCell ref="F7:R7"/>
    <mergeCell ref="C1:R1"/>
    <mergeCell ref="C2:R2"/>
    <mergeCell ref="C3:R3"/>
    <mergeCell ref="C4:R4"/>
    <mergeCell ref="C5:R5"/>
  </mergeCells>
  <pageMargins left="0.23622047244094491" right="0.23622047244094491" top="0.74803149606299213" bottom="0.74803149606299213" header="0.31496062992125984" footer="0.31496062992125984"/>
  <pageSetup paperSize="5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FEBRERO 2026</vt:lpstr>
      <vt:lpstr>Presup. Aprobado-Ejec OAI (2)</vt:lpstr>
      <vt:lpstr>'FEBRERO 2026'!Área_de_impresión</vt:lpstr>
      <vt:lpstr>'Presup. Aprobado-Ejec OAI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VALLEJO GUZMAN</dc:creator>
  <cp:lastModifiedBy>MANUEL ANTONIO GUZMAN CUEVAS</cp:lastModifiedBy>
  <cp:lastPrinted>2025-04-09T15:25:52Z</cp:lastPrinted>
  <dcterms:created xsi:type="dcterms:W3CDTF">2023-05-08T22:14:21Z</dcterms:created>
  <dcterms:modified xsi:type="dcterms:W3CDTF">2026-03-17T14:49:28Z</dcterms:modified>
</cp:coreProperties>
</file>