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l Guzmán\Desktop\OAI\Planificacion y Desarrollo\Ejecucion presupuestaria\Junio 2026\"/>
    </mc:Choice>
  </mc:AlternateContent>
  <xr:revisionPtr revIDLastSave="0" documentId="8_{6DE9BCDD-C3D2-4690-8A7C-33BBEFA53D36}" xr6:coauthVersionLast="47" xr6:coauthVersionMax="47" xr10:uidLastSave="{00000000-0000-0000-0000-000000000000}"/>
  <bookViews>
    <workbookView xWindow="3510" yWindow="3510" windowWidth="21585" windowHeight="11295" xr2:uid="{00000000-000D-0000-FFFF-FFFF00000000}"/>
  </bookViews>
  <sheets>
    <sheet name="Presup. Aprobado-Ejec OAI (2)" sheetId="4" r:id="rId1"/>
  </sheets>
  <definedNames>
    <definedName name="_xlnm.Print_Area" localSheetId="0">'Presup. Aprobado-Ejec OAI (2)'!$A$1:$S$85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E10" i="4"/>
  <c r="G10" i="4"/>
  <c r="H10" i="4"/>
  <c r="I10" i="4"/>
  <c r="I80" i="4" s="1"/>
  <c r="J10" i="4"/>
  <c r="K10" i="4"/>
  <c r="K80" i="4" s="1"/>
  <c r="L10" i="4"/>
  <c r="M10" i="4"/>
  <c r="N10" i="4"/>
  <c r="O10" i="4"/>
  <c r="P10" i="4"/>
  <c r="Q10" i="4"/>
  <c r="F11" i="4"/>
  <c r="G11" i="4"/>
  <c r="R11" i="4"/>
  <c r="R12" i="4"/>
  <c r="R13" i="4"/>
  <c r="R14" i="4"/>
  <c r="F15" i="4"/>
  <c r="F10" i="4" s="1"/>
  <c r="D16" i="4"/>
  <c r="D80" i="4" s="1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R17" i="4"/>
  <c r="R18" i="4"/>
  <c r="R19" i="4"/>
  <c r="R20" i="4"/>
  <c r="R21" i="4"/>
  <c r="R22" i="4"/>
  <c r="R23" i="4"/>
  <c r="R24" i="4"/>
  <c r="R25" i="4"/>
  <c r="D26" i="4"/>
  <c r="E26" i="4"/>
  <c r="F26" i="4"/>
  <c r="R26" i="4" s="1"/>
  <c r="G26" i="4"/>
  <c r="H26" i="4"/>
  <c r="I26" i="4"/>
  <c r="J26" i="4"/>
  <c r="K26" i="4"/>
  <c r="L26" i="4"/>
  <c r="M26" i="4"/>
  <c r="N26" i="4"/>
  <c r="O26" i="4"/>
  <c r="P26" i="4"/>
  <c r="Q26" i="4"/>
  <c r="R27" i="4"/>
  <c r="R28" i="4"/>
  <c r="R29" i="4"/>
  <c r="R30" i="4"/>
  <c r="R31" i="4"/>
  <c r="R32" i="4"/>
  <c r="R33" i="4"/>
  <c r="R34" i="4"/>
  <c r="R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R37" i="4"/>
  <c r="R38" i="4"/>
  <c r="R39" i="4"/>
  <c r="R43" i="4"/>
  <c r="R44" i="4"/>
  <c r="R45" i="4"/>
  <c r="R46" i="4"/>
  <c r="R47" i="4"/>
  <c r="R48" i="4"/>
  <c r="R51" i="4"/>
  <c r="D52" i="4"/>
  <c r="E52" i="4"/>
  <c r="F52" i="4"/>
  <c r="R52" i="4" s="1"/>
  <c r="G52" i="4"/>
  <c r="H52" i="4"/>
  <c r="I52" i="4"/>
  <c r="J52" i="4"/>
  <c r="K52" i="4"/>
  <c r="L52" i="4"/>
  <c r="M52" i="4"/>
  <c r="N52" i="4"/>
  <c r="O52" i="4"/>
  <c r="P52" i="4"/>
  <c r="Q52" i="4"/>
  <c r="R53" i="4"/>
  <c r="R54" i="4"/>
  <c r="R55" i="4"/>
  <c r="R56" i="4"/>
  <c r="R57" i="4"/>
  <c r="R58" i="4"/>
  <c r="R59" i="4"/>
  <c r="R60" i="4"/>
  <c r="R61" i="4"/>
  <c r="D62" i="4"/>
  <c r="E62" i="4"/>
  <c r="F62" i="4"/>
  <c r="G62" i="4"/>
  <c r="H62" i="4"/>
  <c r="I62" i="4"/>
  <c r="R62" i="4" s="1"/>
  <c r="J62" i="4"/>
  <c r="K62" i="4"/>
  <c r="N62" i="4"/>
  <c r="O62" i="4"/>
  <c r="P62" i="4"/>
  <c r="P80" i="4" s="1"/>
  <c r="Q62" i="4"/>
  <c r="Q80" i="4" s="1"/>
  <c r="R63" i="4"/>
  <c r="R64" i="4"/>
  <c r="R65" i="4"/>
  <c r="R66" i="4"/>
  <c r="R67" i="4"/>
  <c r="R68" i="4"/>
  <c r="R69" i="4"/>
  <c r="R70" i="4"/>
  <c r="R71" i="4"/>
  <c r="R73" i="4"/>
  <c r="R74" i="4"/>
  <c r="D75" i="4"/>
  <c r="E75" i="4"/>
  <c r="F75" i="4"/>
  <c r="R75" i="4" s="1"/>
  <c r="G75" i="4"/>
  <c r="I75" i="4"/>
  <c r="J75" i="4"/>
  <c r="J80" i="4" s="1"/>
  <c r="R76" i="4"/>
  <c r="R77" i="4"/>
  <c r="D78" i="4"/>
  <c r="E78" i="4"/>
  <c r="R78" i="4"/>
  <c r="E80" i="4"/>
  <c r="G80" i="4"/>
  <c r="H80" i="4"/>
  <c r="L80" i="4"/>
  <c r="M80" i="4"/>
  <c r="N80" i="4"/>
  <c r="O80" i="4"/>
  <c r="F80" i="4" l="1"/>
  <c r="R10" i="4"/>
  <c r="R80" i="4" s="1"/>
  <c r="R15" i="4"/>
</calcChain>
</file>

<file path=xl/sharedStrings.xml><?xml version="1.0" encoding="utf-8"?>
<sst xmlns="http://schemas.openxmlformats.org/spreadsheetml/2006/main" count="97" uniqueCount="97">
  <si>
    <t>Fuente: Sistema de Gestión Financiera (SIGEF)</t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</si>
  <si>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</si>
  <si>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</si>
  <si>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Calibri"/>
        <family val="2"/>
        <scheme val="minor"/>
      </rPr>
      <t>Presupuesto aprobado:</t>
    </r>
    <r>
      <rPr>
        <sz val="12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</si>
  <si>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</si>
  <si>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</si>
  <si>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</si>
  <si>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</si>
  <si>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</si>
  <si>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</si>
  <si>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</si>
  <si>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</si>
  <si>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</si>
  <si>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</si>
  <si>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</si>
  <si>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</si>
  <si>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</si>
  <si>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</si>
  <si>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</si>
  <si>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</si>
  <si>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</si>
  <si>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</si>
  <si>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</si>
  <si>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</si>
  <si>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</si>
  <si>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</si>
  <si>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</si>
  <si>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</si>
  <si>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</si>
  <si>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</si>
  <si>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</si>
  <si>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</si>
  <si>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</si>
  <si>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</si>
  <si>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</si>
  <si>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</si>
  <si>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</si>
  <si>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</si>
  <si>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</si>
  <si>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</si>
  <si>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</si>
  <si>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</si>
  <si>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</si>
  <si>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</si>
  <si>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</si>
  <si>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</si>
  <si>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</si>
  <si>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</si>
  <si>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</si>
  <si>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</si>
  <si>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</si>
  <si>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</si>
  <si>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</si>
  <si>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</si>
  <si>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</si>
  <si>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</si>
  <si>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</si>
  <si>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</si>
  <si>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</si>
  <si>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</si>
  <si>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</si>
  <si>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</si>
  <si>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</si>
  <si>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</si>
  <si>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</si>
  <si>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</si>
  <si>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</si>
  <si>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</si>
  <si>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</si>
  <si>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</si>
  <si>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</si>
  <si>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</si>
  <si>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</si>
  <si>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</si>
  <si>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</si>
  <si>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</si>
  <si>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</si>
  <si>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</si>
  <si>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</si>
  <si>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</si>
  <si>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</si>
  <si>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</si>
  <si>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</si>
  <si>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</si>
  <si>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</si>
  <si>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</si>
  <si>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</si>
  <si>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</si>
  <si>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</si>
  <si>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</si>
  <si>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</si>
  <si>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</si>
  <si>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</si>
  <si>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>En RD$</t>
  </si>
  <si>
    <t xml:space="preserve">Ejecución de Gastos y Aplicaciones Financieras </t>
  </si>
  <si>
    <t xml:space="preserve">AUTORIDAD PORTUARIA DOMINICANA </t>
  </si>
  <si>
    <t>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</si>
</sst>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7" formatCode="_(&quot;RD$&quot;* #,##0.00_);_(&quot;RD$&quot;* \(#,##0.00\);_(&quot;RD$&quot;* &quot;-&quot;??_);_(@_)"/>
    <numFmt numFmtId="169" formatCode="_(* #,##0_);_(* \(#,##0\);_(* &quot;-&quot;??_);_(@_)"/>
    <numFmt numFmtId="170" formatCode="_(* #,##0.0_);_(* \(#,##0.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4"/>
      <color rgb="FFFFFFFF"/>
      <name val="Arial"/>
      <family val="2"/>
    </font>
    <font>
      <b/>
      <i/>
      <sz val="10"/>
      <color rgb="FF000080"/>
      <name val="Arial"/>
      <family val="2"/>
    </font>
    <font>
      <sz val="1"/>
      <color rgb="FF000000"/>
      <name val="Arial"/>
      <family val="2"/>
    </font>
    <font>
      <b/>
      <i/>
      <sz val="11"/>
      <color rgb="FF0000FF"/>
      <name val="Arial"/>
      <family val="2"/>
    </font>
    <font>
      <b/>
      <i/>
      <sz val="9"/>
      <color rgb="FF0000FF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2" borderId="0">
      <alignment horizontal="left" vertical="top"/>
    </xf>
    <xf numFmtId="0" fontId="4" fillId="2" borderId="0">
      <alignment horizontal="left" vertical="top"/>
    </xf>
    <xf numFmtId="0" fontId="8" fillId="2" borderId="0">
      <alignment horizontal="left" vertical="top"/>
    </xf>
    <xf numFmtId="0" fontId="10" fillId="2" borderId="0">
      <alignment horizontal="left" vertical="top"/>
    </xf>
    <xf numFmtId="0" fontId="10" fillId="2" borderId="0">
      <alignment horizontal="right" vertical="top"/>
    </xf>
    <xf numFmtId="0" fontId="12" fillId="2" borderId="0">
      <alignment horizontal="left" vertical="top"/>
    </xf>
    <xf numFmtId="0" fontId="13" fillId="2" borderId="0">
      <alignment horizontal="right" vertical="top"/>
    </xf>
    <xf numFmtId="0" fontId="7" fillId="2" borderId="0">
      <alignment horizontal="left" vertical="top"/>
    </xf>
    <xf numFmtId="0" fontId="7" fillId="2" borderId="0">
      <alignment horizontal="left" vertical="top"/>
    </xf>
    <xf numFmtId="0" fontId="14" fillId="2" borderId="0">
      <alignment horizontal="center" vertical="top"/>
    </xf>
    <xf numFmtId="0" fontId="6" fillId="2" borderId="0">
      <alignment horizontal="left" vertical="top"/>
    </xf>
    <xf numFmtId="0" fontId="6" fillId="2" borderId="0">
      <alignment horizontal="left" vertical="top"/>
    </xf>
    <xf numFmtId="0" fontId="5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left" vertical="top"/>
    </xf>
    <xf numFmtId="0" fontId="4" fillId="2" borderId="0">
      <alignment horizontal="left" vertical="top"/>
    </xf>
    <xf numFmtId="0" fontId="6" fillId="2" borderId="0">
      <alignment horizontal="left" vertical="top"/>
    </xf>
    <xf numFmtId="0" fontId="7" fillId="3" borderId="0">
      <alignment horizontal="left" vertical="top"/>
    </xf>
    <xf numFmtId="0" fontId="8" fillId="2" borderId="0">
      <alignment horizontal="center" vertical="top"/>
    </xf>
    <xf numFmtId="0" fontId="9" fillId="2" borderId="0">
      <alignment horizontal="center" vertical="top"/>
    </xf>
    <xf numFmtId="0" fontId="10" fillId="2" borderId="0">
      <alignment horizontal="right" vertical="top"/>
    </xf>
    <xf numFmtId="0" fontId="11" fillId="2" borderId="0">
      <alignment horizontal="left" vertical="top"/>
    </xf>
    <xf numFmtId="0" fontId="1" fillId="0" borderId="0"/>
  </cellStyleXfs>
  <cellXfs count="61">
    <xf numFmtId="0" fontId="0" fillId="0" borderId="0" xfId="0"/>
    <xf numFmtId="0" fontId="15" fillId="0" borderId="0" xfId="0" applyFont="1"/>
    <xf numFmtId="0" fontId="17" fillId="0" borderId="0" xfId="0" applyFont="1"/>
    <xf numFmtId="169" fontId="15" fillId="0" borderId="0" xfId="0" applyNumberFormat="1" applyFont="1"/>
    <xf numFmtId="0" fontId="15" fillId="0" borderId="0" xfId="0" applyFont="1" applyAlignment="1">
      <alignment horizontal="center" readingOrder="1"/>
    </xf>
    <xf numFmtId="0" fontId="15" fillId="0" borderId="0" xfId="0" applyFont="1" applyAlignment="1">
      <alignment wrapText="1"/>
    </xf>
    <xf numFmtId="0" fontId="3" fillId="0" borderId="0" xfId="0" applyFont="1"/>
    <xf numFmtId="169" fontId="18" fillId="0" borderId="0" xfId="0" applyNumberFormat="1" applyFont="1"/>
    <xf numFmtId="0" fontId="15" fillId="0" borderId="1" xfId="0" applyFont="1" applyBorder="1" applyAlignment="1">
      <alignment vertical="center" wrapText="1"/>
    </xf>
    <xf numFmtId="43" fontId="15" fillId="0" borderId="0" xfId="0" applyNumberFormat="1" applyFont="1"/>
    <xf numFmtId="43" fontId="15" fillId="0" borderId="0" xfId="0" applyNumberFormat="1" applyFont="1" applyAlignment="1">
      <alignment horizontal="center" readingOrder="1"/>
    </xf>
    <xf numFmtId="0" fontId="19" fillId="0" borderId="1" xfId="0" applyFont="1" applyBorder="1" applyAlignment="1">
      <alignment wrapText="1"/>
    </xf>
    <xf numFmtId="169" fontId="17" fillId="0" borderId="0" xfId="0" applyNumberFormat="1" applyFont="1"/>
    <xf numFmtId="43" fontId="15" fillId="0" borderId="0" xfId="1" applyFont="1"/>
    <xf numFmtId="169" fontId="0" fillId="0" borderId="0" xfId="0" applyNumberFormat="1"/>
    <xf numFmtId="169" fontId="20" fillId="4" borderId="0" xfId="1" applyNumberFormat="1" applyFont="1" applyFill="1" applyBorder="1" applyAlignment="1">
      <alignment horizontal="center" readingOrder="1"/>
    </xf>
    <xf numFmtId="169" fontId="20" fillId="4" borderId="2" xfId="1" applyNumberFormat="1" applyFont="1" applyFill="1" applyBorder="1" applyAlignment="1">
      <alignment horizontal="center" readingOrder="1"/>
    </xf>
    <xf numFmtId="0" fontId="16" fillId="4" borderId="2" xfId="0" applyFont="1" applyFill="1" applyBorder="1" applyAlignment="1">
      <alignment vertical="center" wrapText="1"/>
    </xf>
    <xf numFmtId="169" fontId="15" fillId="0" borderId="0" xfId="1" applyNumberFormat="1" applyFont="1"/>
    <xf numFmtId="169" fontId="15" fillId="0" borderId="0" xfId="1" applyNumberFormat="1" applyFont="1" applyAlignment="1">
      <alignment horizontal="center" readingOrder="1"/>
    </xf>
    <xf numFmtId="0" fontId="15" fillId="0" borderId="0" xfId="0" applyFont="1" applyAlignment="1">
      <alignment horizontal="left" wrapText="1"/>
    </xf>
    <xf numFmtId="169" fontId="19" fillId="0" borderId="0" xfId="1" applyNumberFormat="1" applyFont="1" applyAlignment="1">
      <alignment horizontal="center" readingOrder="1"/>
    </xf>
    <xf numFmtId="0" fontId="19" fillId="0" borderId="0" xfId="0" applyFont="1" applyAlignment="1">
      <alignment horizontal="left" wrapText="1"/>
    </xf>
    <xf numFmtId="169" fontId="15" fillId="0" borderId="0" xfId="1" applyNumberFormat="1" applyFont="1" applyBorder="1"/>
    <xf numFmtId="169" fontId="15" fillId="0" borderId="0" xfId="1" applyNumberFormat="1" applyFont="1" applyBorder="1" applyAlignment="1">
      <alignment horizontal="center" readingOrder="1"/>
    </xf>
    <xf numFmtId="169" fontId="19" fillId="0" borderId="0" xfId="1" applyNumberFormat="1" applyFont="1" applyBorder="1"/>
    <xf numFmtId="169" fontId="19" fillId="0" borderId="0" xfId="1" applyNumberFormat="1" applyFont="1" applyBorder="1" applyAlignment="1">
      <alignment horizontal="center" readingOrder="1"/>
    </xf>
    <xf numFmtId="0" fontId="19" fillId="0" borderId="3" xfId="0" applyFont="1" applyBorder="1" applyAlignment="1">
      <alignment horizontal="left" wrapText="1"/>
    </xf>
    <xf numFmtId="169" fontId="15" fillId="0" borderId="0" xfId="0" applyNumberFormat="1" applyFont="1" applyAlignment="1">
      <alignment horizontal="center" readingOrder="1"/>
    </xf>
    <xf numFmtId="169" fontId="19" fillId="0" borderId="0" xfId="0" applyNumberFormat="1" applyFont="1" applyAlignment="1">
      <alignment horizontal="center" readingOrder="1"/>
    </xf>
    <xf numFmtId="169" fontId="19" fillId="0" borderId="0" xfId="0" applyNumberFormat="1" applyFont="1"/>
    <xf numFmtId="169" fontId="15" fillId="0" borderId="0" xfId="1" applyNumberFormat="1" applyFont="1" applyBorder="1" applyAlignment="1">
      <alignment horizontal="center" vertical="center"/>
    </xf>
    <xf numFmtId="43" fontId="15" fillId="0" borderId="0" xfId="1" applyFont="1" applyBorder="1"/>
    <xf numFmtId="169" fontId="15" fillId="0" borderId="0" xfId="1" applyNumberFormat="1" applyFont="1" applyFill="1" applyBorder="1" applyAlignment="1">
      <alignment horizontal="left" vertical="center" wrapText="1"/>
    </xf>
    <xf numFmtId="43" fontId="19" fillId="0" borderId="0" xfId="1" applyFont="1" applyBorder="1"/>
    <xf numFmtId="170" fontId="21" fillId="0" borderId="0" xfId="0" applyNumberFormat="1" applyFont="1"/>
    <xf numFmtId="170" fontId="19" fillId="0" borderId="0" xfId="0" applyNumberFormat="1" applyFont="1"/>
    <xf numFmtId="170" fontId="19" fillId="0" borderId="0" xfId="0" applyNumberFormat="1" applyFont="1" applyAlignment="1">
      <alignment horizontal="center" readingOrder="1"/>
    </xf>
    <xf numFmtId="0" fontId="22" fillId="5" borderId="0" xfId="0" applyFont="1" applyFill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169" fontId="20" fillId="5" borderId="5" xfId="0" applyNumberFormat="1" applyFont="1" applyFill="1" applyBorder="1" applyAlignment="1">
      <alignment horizontal="center"/>
    </xf>
    <xf numFmtId="0" fontId="22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top" wrapText="1" readingOrder="1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 readingOrder="1"/>
    </xf>
    <xf numFmtId="0" fontId="20" fillId="6" borderId="7" xfId="0" applyFont="1" applyFill="1" applyBorder="1" applyAlignment="1">
      <alignment horizontal="center" vertical="center" wrapText="1"/>
    </xf>
    <xf numFmtId="43" fontId="20" fillId="6" borderId="7" xfId="1" applyFont="1" applyFill="1" applyBorder="1" applyAlignment="1">
      <alignment horizontal="center" vertical="center" wrapText="1" readingOrder="1"/>
    </xf>
    <xf numFmtId="43" fontId="20" fillId="6" borderId="6" xfId="1" applyFont="1" applyFill="1" applyBorder="1" applyAlignment="1">
      <alignment horizontal="center" vertical="center" wrapText="1" readingOrder="1"/>
    </xf>
    <xf numFmtId="43" fontId="20" fillId="6" borderId="7" xfId="1" applyFont="1" applyFill="1" applyBorder="1" applyAlignment="1">
      <alignment horizontal="center" vertical="center" wrapText="1"/>
    </xf>
    <xf numFmtId="43" fontId="20" fillId="6" borderId="6" xfId="1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3" fillId="0" borderId="11" xfId="0" applyFont="1" applyBorder="1" applyAlignment="1">
      <alignment horizontal="center" vertical="top" wrapText="1" readingOrder="1"/>
    </xf>
    <xf numFmtId="0" fontId="23" fillId="0" borderId="0" xfId="0" applyFont="1" applyAlignment="1">
      <alignment horizontal="center" vertical="top" wrapText="1" readingOrder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43">
    <cellStyle name="Comma 2" xfId="15" xr:uid="{00000000-0005-0000-0000-000000000000}"/>
    <cellStyle name="Millares" xfId="1" builtinId="3"/>
    <cellStyle name="Millares 2" xfId="2" xr:uid="{00000000-0005-0000-0000-000002000000}"/>
    <cellStyle name="Millares 3" xfId="5" xr:uid="{00000000-0005-0000-0000-000003000000}"/>
    <cellStyle name="Millares 4" xfId="4" xr:uid="{00000000-0005-0000-0000-000004000000}"/>
    <cellStyle name="Moneda 2" xfId="7" xr:uid="{00000000-0005-0000-0000-000005000000}"/>
    <cellStyle name="Moneda 3" xfId="6" xr:uid="{00000000-0005-0000-0000-000006000000}"/>
    <cellStyle name="Normal" xfId="0" builtinId="0"/>
    <cellStyle name="Normal 10" xfId="3" xr:uid="{00000000-0005-0000-0000-000008000000}"/>
    <cellStyle name="Normal 2" xfId="8" xr:uid="{00000000-0005-0000-0000-000009000000}"/>
    <cellStyle name="Normal 3" xfId="9" xr:uid="{00000000-0005-0000-0000-00000A000000}"/>
    <cellStyle name="Normal 3 2" xfId="10" xr:uid="{00000000-0005-0000-0000-00000B000000}"/>
    <cellStyle name="Normal 4" xfId="11" xr:uid="{00000000-0005-0000-0000-00000C000000}"/>
    <cellStyle name="Normal 5" xfId="12" xr:uid="{00000000-0005-0000-0000-00000D000000}"/>
    <cellStyle name="Normal 6" xfId="13" xr:uid="{00000000-0005-0000-0000-00000E000000}"/>
    <cellStyle name="Normal 7" xfId="14" xr:uid="{00000000-0005-0000-0000-00000F000000}"/>
    <cellStyle name="Normal 8" xfId="16" xr:uid="{00000000-0005-0000-0000-000010000000}"/>
    <cellStyle name="Normal 9" xfId="42" xr:uid="{00000000-0005-0000-0000-000011000000}"/>
    <cellStyle name="S0" xfId="17" xr:uid="{00000000-0005-0000-0000-000012000000}"/>
    <cellStyle name="S1" xfId="18" xr:uid="{00000000-0005-0000-0000-000013000000}"/>
    <cellStyle name="S10" xfId="19" xr:uid="{00000000-0005-0000-0000-000014000000}"/>
    <cellStyle name="S11" xfId="20" xr:uid="{00000000-0005-0000-0000-000015000000}"/>
    <cellStyle name="S12" xfId="21" xr:uid="{00000000-0005-0000-0000-000016000000}"/>
    <cellStyle name="S13" xfId="22" xr:uid="{00000000-0005-0000-0000-000017000000}"/>
    <cellStyle name="S14" xfId="23" xr:uid="{00000000-0005-0000-0000-000018000000}"/>
    <cellStyle name="S15" xfId="24" xr:uid="{00000000-0005-0000-0000-000019000000}"/>
    <cellStyle name="S16" xfId="25" xr:uid="{00000000-0005-0000-0000-00001A000000}"/>
    <cellStyle name="S17" xfId="26" xr:uid="{00000000-0005-0000-0000-00001B000000}"/>
    <cellStyle name="S18" xfId="27" xr:uid="{00000000-0005-0000-0000-00001C000000}"/>
    <cellStyle name="S19" xfId="28" xr:uid="{00000000-0005-0000-0000-00001D000000}"/>
    <cellStyle name="S2" xfId="29" xr:uid="{00000000-0005-0000-0000-00001E000000}"/>
    <cellStyle name="S20" xfId="30" xr:uid="{00000000-0005-0000-0000-00001F000000}"/>
    <cellStyle name="S21" xfId="31" xr:uid="{00000000-0005-0000-0000-000020000000}"/>
    <cellStyle name="S22" xfId="32" xr:uid="{00000000-0005-0000-0000-000021000000}"/>
    <cellStyle name="S23" xfId="33" xr:uid="{00000000-0005-0000-0000-000022000000}"/>
    <cellStyle name="S24" xfId="34" xr:uid="{00000000-0005-0000-0000-000023000000}"/>
    <cellStyle name="S3" xfId="35" xr:uid="{00000000-0005-0000-0000-000024000000}"/>
    <cellStyle name="S4" xfId="36" xr:uid="{00000000-0005-0000-0000-000025000000}"/>
    <cellStyle name="S5" xfId="37" xr:uid="{00000000-0005-0000-0000-000026000000}"/>
    <cellStyle name="S6" xfId="38" xr:uid="{00000000-0005-0000-0000-000027000000}"/>
    <cellStyle name="S7" xfId="39" xr:uid="{00000000-0005-0000-0000-000028000000}"/>
    <cellStyle name="S8" xfId="40" xr:uid="{00000000-0005-0000-0000-000029000000}"/>
    <cellStyle name="S9" xfId="41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212912</xdr:colOff>
      <xdr:row>80</xdr:row>
      <xdr:rowOff>246529</xdr:rowOff>
    </xdr:from>
    <xdr:to>
      <xdr:col>10</xdr:col>
      <xdr:colOff>804072</xdr:colOff>
      <xdr:row>82</xdr:row>
      <xdr:rowOff>1022652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618E9-FA6C-4824-9ABF-849EEFE0A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1618" y="20450735"/>
          <a:ext cx="3639160" cy="2244093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1904999</xdr:colOff>
      <xdr:row>80</xdr:row>
      <xdr:rowOff>437029</xdr:rowOff>
    </xdr:from>
    <xdr:to>
      <xdr:col>6</xdr:col>
      <xdr:colOff>915520</xdr:colOff>
      <xdr:row>82</xdr:row>
      <xdr:rowOff>864534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72F6A9-56FA-48BF-9ACB-F2666E1F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499" y="20641235"/>
          <a:ext cx="401955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1EB5-7A62-41B8-8508-73408C94932D}">
  <dimension ref="C1:T85"/>
  <sheetViews>
    <sheetView showGridLines="0" tabSelected="1" view="pageBreakPreview" topLeftCell="C81" zoomScale="85" zoomScaleNormal="85" zoomScaleSheetLayoutView="85" workbookViewId="0">
      <pane xSplit="1" topLeftCell="D1" activePane="topRight" state="frozen"/>
      <selection activeCell="E739" sqref="E739"/>
      <selection pane="topRight" activeCell="E739" sqref="E739"/>
    </sheetView>
  </sheetViews>
  <sheetFormatPr baseColWidth="10" defaultColWidth="11.42578125" defaultRowHeight="21" x14ac:dyDescent="0.35"/>
  <cols>
    <col min="1" max="2" width="0" hidden="1" customWidth="1"/>
    <col min="3" max="3" width="65.7109375" style="5" customWidth="1"/>
    <col min="4" max="4" width="33.7109375" style="4" bestFit="1" customWidth="1"/>
    <col min="5" max="5" width="16.140625" style="1" customWidth="1"/>
    <col min="6" max="6" width="25.28515625" style="1" customWidth="1"/>
    <col min="7" max="7" width="16.42578125" style="1" bestFit="1" customWidth="1"/>
    <col min="8" max="8" width="14.7109375" style="1" customWidth="1"/>
    <col min="9" max="9" width="15.140625" style="1" customWidth="1"/>
    <col min="10" max="10" width="15.7109375" style="3" customWidth="1"/>
    <col min="11" max="11" width="15" style="1" customWidth="1"/>
    <col min="12" max="12" width="15.5703125" style="1" customWidth="1"/>
    <col min="13" max="13" width="14.42578125" style="1" customWidth="1"/>
    <col min="14" max="14" width="14.5703125" style="1" customWidth="1"/>
    <col min="15" max="15" width="13.28515625" style="1" customWidth="1"/>
    <col min="16" max="17" width="14.42578125" style="2" bestFit="1" customWidth="1"/>
    <col min="18" max="18" width="18.85546875" style="2" bestFit="1" customWidth="1"/>
    <col min="19" max="19" width="1.7109375" style="2" customWidth="1"/>
    <col min="20" max="20" width="12.5703125" bestFit="1" customWidth="1"/>
  </cols>
  <sheetData>
    <row r="1" spans="3:20" ht="28.5" customHeight="1" x14ac:dyDescent="0.25">
      <c r="C1" s="55" t="s">
        <v>96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46"/>
    </row>
    <row r="2" spans="3:20" ht="21.75" customHeight="1" x14ac:dyDescent="0.25">
      <c r="C2" s="57" t="s">
        <v>95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44"/>
    </row>
    <row r="3" spans="3:20" ht="15" customHeight="1" x14ac:dyDescent="0.25">
      <c r="C3" s="59">
        <v>2026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45"/>
    </row>
    <row r="4" spans="3:20" ht="27" customHeight="1" x14ac:dyDescent="0.25">
      <c r="C4" s="57" t="s">
        <v>94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44"/>
    </row>
    <row r="5" spans="3:20" ht="21.75" customHeight="1" x14ac:dyDescent="0.25">
      <c r="C5" s="58" t="s">
        <v>93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44"/>
    </row>
    <row r="6" spans="3:20" ht="9.75" customHeight="1" x14ac:dyDescent="0.35"/>
    <row r="7" spans="3:20" s="6" customFormat="1" ht="25.5" customHeight="1" x14ac:dyDescent="0.25">
      <c r="C7" s="47" t="s">
        <v>92</v>
      </c>
      <c r="D7" s="48" t="s">
        <v>91</v>
      </c>
      <c r="E7" s="50" t="s">
        <v>90</v>
      </c>
      <c r="F7" s="52" t="s">
        <v>89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4"/>
      <c r="S7" s="43"/>
    </row>
    <row r="8" spans="3:20" s="6" customFormat="1" x14ac:dyDescent="0.35">
      <c r="C8" s="47"/>
      <c r="D8" s="49"/>
      <c r="E8" s="51"/>
      <c r="F8" s="41" t="s">
        <v>88</v>
      </c>
      <c r="G8" s="41" t="s">
        <v>87</v>
      </c>
      <c r="H8" s="41" t="s">
        <v>86</v>
      </c>
      <c r="I8" s="41" t="s">
        <v>85</v>
      </c>
      <c r="J8" s="42" t="s">
        <v>84</v>
      </c>
      <c r="K8" s="41" t="s">
        <v>83</v>
      </c>
      <c r="L8" s="40" t="s">
        <v>82</v>
      </c>
      <c r="M8" s="41" t="s">
        <v>81</v>
      </c>
      <c r="N8" s="41" t="s">
        <v>80</v>
      </c>
      <c r="O8" s="41" t="s">
        <v>79</v>
      </c>
      <c r="P8" s="41" t="s">
        <v>78</v>
      </c>
      <c r="Q8" s="40" t="s">
        <v>77</v>
      </c>
      <c r="R8" s="39" t="s">
        <v>76</v>
      </c>
      <c r="S8" s="38"/>
    </row>
    <row r="9" spans="3:20" s="1" customFormat="1" x14ac:dyDescent="0.35">
      <c r="C9" s="27" t="s">
        <v>75</v>
      </c>
      <c r="D9" s="37"/>
      <c r="E9" s="36"/>
      <c r="F9" s="36"/>
      <c r="G9" s="36"/>
      <c r="H9" s="36"/>
      <c r="I9" s="36"/>
      <c r="J9" s="30"/>
      <c r="K9" s="36"/>
      <c r="L9" s="36"/>
      <c r="M9" s="36"/>
      <c r="N9" s="36"/>
      <c r="O9" s="36"/>
      <c r="P9" s="36"/>
      <c r="Q9" s="36"/>
      <c r="R9" s="35"/>
      <c r="S9" s="35"/>
    </row>
    <row r="10" spans="3:20" ht="15.75" x14ac:dyDescent="0.25">
      <c r="C10" s="22" t="s">
        <v>74</v>
      </c>
      <c r="D10" s="29">
        <f>D11+D12+D13+D14+D15</f>
        <v>1315474222</v>
      </c>
      <c r="E10" s="29">
        <f>E11+E12+E13+E14+E15</f>
        <v>1315474222</v>
      </c>
      <c r="F10" s="25">
        <f t="shared" ref="F10:Q10" si="0">SUM(F11:F15)</f>
        <v>89016390.289999992</v>
      </c>
      <c r="G10" s="34">
        <f t="shared" si="0"/>
        <v>93030583.560000002</v>
      </c>
      <c r="H10" s="25">
        <f t="shared" si="0"/>
        <v>92654471.870000005</v>
      </c>
      <c r="I10" s="25">
        <f t="shared" si="0"/>
        <v>93774446.320000008</v>
      </c>
      <c r="J10" s="25">
        <f t="shared" si="0"/>
        <v>149502725.06</v>
      </c>
      <c r="K10" s="25">
        <f t="shared" si="0"/>
        <v>93429012.219999999</v>
      </c>
      <c r="L10" s="25">
        <f t="shared" si="0"/>
        <v>0</v>
      </c>
      <c r="M10" s="25">
        <f t="shared" si="0"/>
        <v>0</v>
      </c>
      <c r="N10" s="25">
        <f t="shared" si="0"/>
        <v>0</v>
      </c>
      <c r="O10" s="30">
        <f t="shared" si="0"/>
        <v>0</v>
      </c>
      <c r="P10" s="30">
        <f t="shared" si="0"/>
        <v>0</v>
      </c>
      <c r="Q10" s="30">
        <f t="shared" si="0"/>
        <v>0</v>
      </c>
      <c r="R10" s="25">
        <f t="shared" ref="R10:R39" si="1">SUM(F10:Q10)</f>
        <v>611407629.32000005</v>
      </c>
      <c r="S10" s="25"/>
      <c r="T10" s="14"/>
    </row>
    <row r="11" spans="3:20" ht="22.5" customHeight="1" x14ac:dyDescent="0.25">
      <c r="C11" s="20" t="s">
        <v>73</v>
      </c>
      <c r="D11" s="28">
        <v>882654345</v>
      </c>
      <c r="E11" s="28">
        <v>882654345</v>
      </c>
      <c r="F11" s="28">
        <f>534235.32+74402170.67</f>
        <v>74936405.989999995</v>
      </c>
      <c r="G11" s="23">
        <f>3689393.59+75297004</f>
        <v>78986397.590000004</v>
      </c>
      <c r="H11" s="33">
        <v>78223743</v>
      </c>
      <c r="I11" s="23">
        <v>79667488.170000002</v>
      </c>
      <c r="J11" s="23">
        <v>79055582.390000001</v>
      </c>
      <c r="K11" s="23">
        <v>73072094.730000004</v>
      </c>
      <c r="L11" s="23"/>
      <c r="M11" s="23"/>
      <c r="N11" s="23"/>
      <c r="O11" s="23"/>
      <c r="P11" s="23"/>
      <c r="Q11" s="23"/>
      <c r="R11" s="23">
        <f t="shared" si="1"/>
        <v>463941711.87</v>
      </c>
      <c r="S11" s="23"/>
      <c r="T11" s="14"/>
    </row>
    <row r="12" spans="3:20" ht="22.5" customHeight="1" x14ac:dyDescent="0.25">
      <c r="C12" s="20" t="s">
        <v>72</v>
      </c>
      <c r="D12" s="28">
        <v>143846303</v>
      </c>
      <c r="E12" s="28">
        <v>143846303</v>
      </c>
      <c r="F12" s="28">
        <v>3060000</v>
      </c>
      <c r="G12" s="23">
        <v>3120000</v>
      </c>
      <c r="H12" s="33">
        <v>3060000</v>
      </c>
      <c r="I12" s="23">
        <v>3060000</v>
      </c>
      <c r="J12" s="23">
        <v>59343147.359999999</v>
      </c>
      <c r="K12" s="23">
        <v>9050830.2800000012</v>
      </c>
      <c r="L12" s="23"/>
      <c r="M12" s="23"/>
      <c r="N12" s="23"/>
      <c r="O12" s="23"/>
      <c r="P12" s="23"/>
      <c r="Q12" s="23"/>
      <c r="R12" s="23">
        <f t="shared" si="1"/>
        <v>80693977.640000001</v>
      </c>
      <c r="S12" s="23"/>
      <c r="T12" s="14"/>
    </row>
    <row r="13" spans="3:20" ht="22.5" customHeight="1" x14ac:dyDescent="0.25">
      <c r="C13" s="20" t="s">
        <v>71</v>
      </c>
      <c r="D13" s="28">
        <v>1648500</v>
      </c>
      <c r="E13" s="28">
        <v>1648500</v>
      </c>
      <c r="F13" s="28">
        <v>220000</v>
      </c>
      <c r="G13" s="23">
        <v>30000</v>
      </c>
      <c r="H13" s="33">
        <v>440000</v>
      </c>
      <c r="I13" s="23">
        <v>30000</v>
      </c>
      <c r="J13" s="23">
        <v>15000</v>
      </c>
      <c r="K13" s="23">
        <v>175000</v>
      </c>
      <c r="L13" s="23"/>
      <c r="M13" s="23"/>
      <c r="N13" s="23"/>
      <c r="O13" s="23"/>
      <c r="P13" s="23"/>
      <c r="Q13" s="23"/>
      <c r="R13" s="23">
        <f t="shared" si="1"/>
        <v>910000</v>
      </c>
      <c r="S13" s="23"/>
      <c r="T13" s="14"/>
    </row>
    <row r="14" spans="3:20" ht="22.5" customHeight="1" x14ac:dyDescent="0.25">
      <c r="C14" s="20" t="s">
        <v>70</v>
      </c>
      <c r="D14" s="28">
        <v>110381333</v>
      </c>
      <c r="E14" s="28">
        <v>110381333</v>
      </c>
      <c r="F14" s="28">
        <v>55000</v>
      </c>
      <c r="G14" s="23">
        <v>0</v>
      </c>
      <c r="H14" s="33">
        <v>0</v>
      </c>
      <c r="I14" s="23">
        <v>30000</v>
      </c>
      <c r="J14" s="23">
        <v>0</v>
      </c>
      <c r="K14" s="23">
        <v>30000</v>
      </c>
      <c r="L14" s="23"/>
      <c r="M14" s="23"/>
      <c r="N14" s="23"/>
      <c r="O14" s="23"/>
      <c r="P14" s="23"/>
      <c r="Q14" s="23"/>
      <c r="R14" s="23">
        <f t="shared" si="1"/>
        <v>115000</v>
      </c>
      <c r="S14" s="23"/>
      <c r="T14" s="14"/>
    </row>
    <row r="15" spans="3:20" ht="22.5" customHeight="1" x14ac:dyDescent="0.25">
      <c r="C15" s="20" t="s">
        <v>69</v>
      </c>
      <c r="D15" s="28">
        <v>176943741</v>
      </c>
      <c r="E15" s="28">
        <v>176943741</v>
      </c>
      <c r="F15" s="28">
        <f>213.76+10744770.54</f>
        <v>10744984.299999999</v>
      </c>
      <c r="G15" s="23">
        <v>10894185.970000001</v>
      </c>
      <c r="H15" s="33">
        <v>10930728.869999999</v>
      </c>
      <c r="I15" s="23">
        <v>10986958.15</v>
      </c>
      <c r="J15" s="23">
        <v>11088995.309999999</v>
      </c>
      <c r="K15" s="23">
        <v>11101087.210000001</v>
      </c>
      <c r="L15" s="23"/>
      <c r="M15" s="23"/>
      <c r="N15" s="23"/>
      <c r="O15" s="23"/>
      <c r="P15" s="23"/>
      <c r="Q15" s="23"/>
      <c r="R15" s="23">
        <f t="shared" si="1"/>
        <v>65746939.809999995</v>
      </c>
      <c r="S15" s="23"/>
      <c r="T15" s="14"/>
    </row>
    <row r="16" spans="3:20" ht="19.5" customHeight="1" x14ac:dyDescent="0.25">
      <c r="C16" s="22" t="s">
        <v>68</v>
      </c>
      <c r="D16" s="29">
        <f>D17+D18+D19+D20+D21+D22+D23+D24+D25</f>
        <v>414373418</v>
      </c>
      <c r="E16" s="29">
        <f>E17+E18+E19+E20+E21+E22+E23+E24+E25</f>
        <v>380367527.64999998</v>
      </c>
      <c r="F16" s="29">
        <f>F17+F18+F19+F20+F21+F22+F23+F24+F25</f>
        <v>9521466.1199999992</v>
      </c>
      <c r="G16" s="29">
        <f>G17+G18+G19+G20+G21+G22+G23+G24+G25</f>
        <v>30983224.200000003</v>
      </c>
      <c r="H16" s="25">
        <f>SUM(H17:H25)</f>
        <v>5930422.9100000001</v>
      </c>
      <c r="I16" s="25">
        <f>SUM(I17:I25)</f>
        <v>8895933.4499999993</v>
      </c>
      <c r="J16" s="25">
        <f>SUM(J18:J25)</f>
        <v>30800880.129999995</v>
      </c>
      <c r="K16" s="25">
        <f t="shared" ref="K16:Q16" si="2">SUM(K17:K25)</f>
        <v>22319510.530000001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5">
        <f t="shared" si="2"/>
        <v>0</v>
      </c>
      <c r="P16" s="25">
        <f t="shared" si="2"/>
        <v>0</v>
      </c>
      <c r="Q16" s="30">
        <f t="shared" si="2"/>
        <v>0</v>
      </c>
      <c r="R16" s="25">
        <f t="shared" si="1"/>
        <v>108451437.34</v>
      </c>
      <c r="S16" s="25"/>
      <c r="T16" s="14"/>
    </row>
    <row r="17" spans="3:20" ht="19.5" customHeight="1" x14ac:dyDescent="0.25">
      <c r="C17" s="20" t="s">
        <v>67</v>
      </c>
      <c r="D17" s="28">
        <v>35051141</v>
      </c>
      <c r="E17" s="28">
        <v>40351141</v>
      </c>
      <c r="F17" s="28">
        <v>23805</v>
      </c>
      <c r="G17" s="23">
        <v>1243413.97</v>
      </c>
      <c r="H17" s="23">
        <v>33050</v>
      </c>
      <c r="I17" s="23">
        <v>5900</v>
      </c>
      <c r="J17" s="3">
        <v>0</v>
      </c>
      <c r="K17" s="23">
        <v>56715</v>
      </c>
      <c r="L17" s="23"/>
      <c r="M17" s="23"/>
      <c r="N17" s="23"/>
      <c r="O17" s="23"/>
      <c r="P17" s="23"/>
      <c r="Q17" s="23"/>
      <c r="R17" s="23">
        <f t="shared" si="1"/>
        <v>1362883.97</v>
      </c>
      <c r="S17" s="23"/>
      <c r="T17" s="14"/>
    </row>
    <row r="18" spans="3:20" ht="17.25" customHeight="1" x14ac:dyDescent="0.25">
      <c r="C18" s="20" t="s">
        <v>66</v>
      </c>
      <c r="D18" s="28">
        <v>62816535</v>
      </c>
      <c r="E18" s="28">
        <v>62816535</v>
      </c>
      <c r="F18" s="28">
        <v>0</v>
      </c>
      <c r="G18" s="23">
        <v>52590.65</v>
      </c>
      <c r="H18" s="23">
        <v>4620</v>
      </c>
      <c r="I18" s="23">
        <v>4864323.46</v>
      </c>
      <c r="J18" s="23">
        <v>23600000</v>
      </c>
      <c r="K18" s="23">
        <v>14163270</v>
      </c>
      <c r="L18" s="23"/>
      <c r="M18" s="23"/>
      <c r="N18" s="23"/>
      <c r="O18" s="23"/>
      <c r="P18" s="23"/>
      <c r="Q18" s="23"/>
      <c r="R18" s="23">
        <f t="shared" si="1"/>
        <v>42684804.109999999</v>
      </c>
      <c r="S18" s="23"/>
      <c r="T18" s="14"/>
    </row>
    <row r="19" spans="3:20" ht="24" customHeight="1" x14ac:dyDescent="0.25">
      <c r="C19" s="20" t="s">
        <v>65</v>
      </c>
      <c r="D19" s="28">
        <v>14325617</v>
      </c>
      <c r="E19" s="28">
        <v>14325617</v>
      </c>
      <c r="F19" s="28">
        <v>476631.39</v>
      </c>
      <c r="G19" s="23">
        <v>1049196.5900000001</v>
      </c>
      <c r="H19" s="23">
        <v>980062.56</v>
      </c>
      <c r="I19" s="23">
        <v>1042315.3300000003</v>
      </c>
      <c r="J19" s="23">
        <v>1136970.8600000001</v>
      </c>
      <c r="K19" s="23">
        <v>1595921.7100000002</v>
      </c>
      <c r="L19" s="23"/>
      <c r="M19" s="23"/>
      <c r="N19" s="23"/>
      <c r="O19" s="23"/>
      <c r="P19" s="23"/>
      <c r="Q19" s="23"/>
      <c r="R19" s="23">
        <f t="shared" si="1"/>
        <v>6281098.4400000004</v>
      </c>
      <c r="S19" s="23"/>
      <c r="T19" s="14"/>
    </row>
    <row r="20" spans="3:20" ht="25.5" customHeight="1" x14ac:dyDescent="0.25">
      <c r="C20" s="20" t="s">
        <v>64</v>
      </c>
      <c r="D20" s="28">
        <v>1210508</v>
      </c>
      <c r="E20" s="28">
        <v>2310508</v>
      </c>
      <c r="F20" s="28">
        <v>112765</v>
      </c>
      <c r="G20" s="23">
        <v>45085</v>
      </c>
      <c r="H20" s="23">
        <v>0</v>
      </c>
      <c r="I20" s="23">
        <v>20665</v>
      </c>
      <c r="J20" s="23">
        <v>0</v>
      </c>
      <c r="K20" s="23">
        <v>1150</v>
      </c>
      <c r="L20" s="23"/>
      <c r="M20" s="23"/>
      <c r="N20" s="23"/>
      <c r="O20" s="23"/>
      <c r="P20" s="23"/>
      <c r="Q20" s="23"/>
      <c r="R20" s="23">
        <f t="shared" si="1"/>
        <v>179665</v>
      </c>
      <c r="S20" s="23"/>
      <c r="T20" s="14"/>
    </row>
    <row r="21" spans="3:20" ht="24" customHeight="1" x14ac:dyDescent="0.25">
      <c r="C21" s="20" t="s">
        <v>63</v>
      </c>
      <c r="D21" s="28">
        <v>19410066</v>
      </c>
      <c r="E21" s="28">
        <v>19331396</v>
      </c>
      <c r="F21" s="28">
        <v>0</v>
      </c>
      <c r="G21" s="23">
        <v>351339.67</v>
      </c>
      <c r="H21" s="23">
        <v>147200.73000000001</v>
      </c>
      <c r="I21" s="23">
        <v>145785.76999999999</v>
      </c>
      <c r="J21" s="23">
        <v>0</v>
      </c>
      <c r="K21" s="23">
        <v>47656.75</v>
      </c>
      <c r="L21" s="23"/>
      <c r="M21" s="23"/>
      <c r="N21" s="23"/>
      <c r="O21" s="23"/>
      <c r="P21" s="23"/>
      <c r="Q21" s="23"/>
      <c r="R21" s="23">
        <f t="shared" si="1"/>
        <v>691982.92</v>
      </c>
      <c r="S21" s="23"/>
      <c r="T21" s="14"/>
    </row>
    <row r="22" spans="3:20" ht="19.5" customHeight="1" x14ac:dyDescent="0.25">
      <c r="C22" s="20" t="s">
        <v>62</v>
      </c>
      <c r="D22" s="28">
        <v>43616689</v>
      </c>
      <c r="E22" s="28">
        <v>36873488.939999998</v>
      </c>
      <c r="F22" s="28">
        <v>251299.69</v>
      </c>
      <c r="G22" s="23">
        <v>2320545.04</v>
      </c>
      <c r="H22" s="23">
        <v>0</v>
      </c>
      <c r="I22" s="23">
        <v>0</v>
      </c>
      <c r="J22" s="23">
        <v>1443799.38</v>
      </c>
      <c r="K22" s="23">
        <v>1327138.76</v>
      </c>
      <c r="L22" s="23"/>
      <c r="M22" s="23"/>
      <c r="N22" s="23"/>
      <c r="O22" s="23"/>
      <c r="P22" s="23"/>
      <c r="Q22" s="23"/>
      <c r="R22" s="23">
        <f t="shared" si="1"/>
        <v>5342782.87</v>
      </c>
      <c r="S22" s="23"/>
      <c r="T22" s="14"/>
    </row>
    <row r="23" spans="3:20" ht="35.25" customHeight="1" x14ac:dyDescent="0.25">
      <c r="C23" s="20" t="s">
        <v>61</v>
      </c>
      <c r="D23" s="28">
        <v>20233742</v>
      </c>
      <c r="E23" s="28">
        <v>34846742</v>
      </c>
      <c r="F23" s="28">
        <v>0</v>
      </c>
      <c r="G23" s="23">
        <v>781822.79</v>
      </c>
      <c r="H23" s="23">
        <v>2121245.61</v>
      </c>
      <c r="I23" s="23">
        <v>796901.96</v>
      </c>
      <c r="J23" s="23">
        <v>705438.02</v>
      </c>
      <c r="K23" s="23">
        <v>354926.82</v>
      </c>
      <c r="L23" s="23"/>
      <c r="M23" s="23"/>
      <c r="N23" s="23"/>
      <c r="O23" s="23"/>
      <c r="P23" s="23"/>
      <c r="Q23" s="23"/>
      <c r="R23" s="23">
        <f t="shared" si="1"/>
        <v>4760335.2</v>
      </c>
      <c r="S23" s="23"/>
      <c r="T23" s="14"/>
    </row>
    <row r="24" spans="3:20" ht="30.75" customHeight="1" x14ac:dyDescent="0.25">
      <c r="C24" s="20" t="s">
        <v>60</v>
      </c>
      <c r="D24" s="28">
        <v>215882302</v>
      </c>
      <c r="E24" s="28">
        <v>165033281.71000001</v>
      </c>
      <c r="F24" s="3">
        <v>8656965.0399999991</v>
      </c>
      <c r="G24" s="23">
        <v>24161567.870000001</v>
      </c>
      <c r="H24" s="23">
        <v>2589649.34</v>
      </c>
      <c r="I24" s="23">
        <v>1944305.76</v>
      </c>
      <c r="J24" s="23">
        <v>3862507.2199999997</v>
      </c>
      <c r="K24" s="23">
        <v>4732032.4300000006</v>
      </c>
      <c r="L24" s="23"/>
      <c r="M24" s="23"/>
      <c r="N24" s="23"/>
      <c r="O24" s="23"/>
      <c r="P24" s="23"/>
      <c r="Q24" s="23"/>
      <c r="R24" s="23">
        <f t="shared" si="1"/>
        <v>45947027.659999996</v>
      </c>
      <c r="S24" s="23"/>
      <c r="T24" s="14"/>
    </row>
    <row r="25" spans="3:20" ht="15.75" x14ac:dyDescent="0.25">
      <c r="C25" s="20" t="s">
        <v>59</v>
      </c>
      <c r="D25" s="28">
        <v>1826818</v>
      </c>
      <c r="E25" s="28">
        <v>4478818</v>
      </c>
      <c r="F25" s="28">
        <v>0</v>
      </c>
      <c r="G25" s="23">
        <v>977662.62</v>
      </c>
      <c r="H25" s="23">
        <v>54594.67</v>
      </c>
      <c r="I25" s="23">
        <v>75736.17</v>
      </c>
      <c r="J25" s="23">
        <v>52164.65</v>
      </c>
      <c r="K25" s="23">
        <v>40699.06</v>
      </c>
      <c r="L25" s="23"/>
      <c r="M25" s="23"/>
      <c r="N25" s="23"/>
      <c r="O25" s="23"/>
      <c r="P25" s="23"/>
      <c r="Q25" s="23"/>
      <c r="R25" s="23">
        <f t="shared" si="1"/>
        <v>1200857.17</v>
      </c>
      <c r="S25" s="23"/>
      <c r="T25" s="14"/>
    </row>
    <row r="26" spans="3:20" ht="15.75" x14ac:dyDescent="0.25">
      <c r="C26" s="22" t="s">
        <v>58</v>
      </c>
      <c r="D26" s="29">
        <f>D27+D28+D29+D30+D31+D32+D33+D34+D35</f>
        <v>72735410</v>
      </c>
      <c r="E26" s="29">
        <f>E27+E28+E29+E30+E31+E32+E33+E34+E35</f>
        <v>45435410</v>
      </c>
      <c r="F26" s="29">
        <f>F27+F28+F29+F30+F31+F32+F33+F34+F35</f>
        <v>5467</v>
      </c>
      <c r="G26" s="29">
        <f>G27+G28+G29+G30+G31+G32+G33+G34+G35</f>
        <v>2481623.6799999997</v>
      </c>
      <c r="H26" s="25">
        <f t="shared" ref="H26:Q26" si="3">SUM(H27:H35)</f>
        <v>1588050.6400000001</v>
      </c>
      <c r="I26" s="25">
        <f t="shared" si="3"/>
        <v>1546182</v>
      </c>
      <c r="J26" s="25">
        <f t="shared" si="3"/>
        <v>473648.58</v>
      </c>
      <c r="K26" s="25">
        <f t="shared" si="3"/>
        <v>2003715.1600000001</v>
      </c>
      <c r="L26" s="25">
        <f t="shared" si="3"/>
        <v>0</v>
      </c>
      <c r="M26" s="25">
        <f t="shared" si="3"/>
        <v>0</v>
      </c>
      <c r="N26" s="25">
        <f t="shared" si="3"/>
        <v>0</v>
      </c>
      <c r="O26" s="25">
        <f t="shared" si="3"/>
        <v>0</v>
      </c>
      <c r="P26" s="25">
        <f t="shared" si="3"/>
        <v>0</v>
      </c>
      <c r="Q26" s="30">
        <f t="shared" si="3"/>
        <v>0</v>
      </c>
      <c r="R26" s="25">
        <f t="shared" si="1"/>
        <v>8098687.0600000005</v>
      </c>
      <c r="S26" s="25"/>
      <c r="T26" s="14"/>
    </row>
    <row r="27" spans="3:20" ht="15.75" x14ac:dyDescent="0.25">
      <c r="C27" s="20" t="s">
        <v>57</v>
      </c>
      <c r="D27" s="28">
        <v>6206033</v>
      </c>
      <c r="E27" s="28">
        <v>2206033</v>
      </c>
      <c r="F27" s="23">
        <v>2567</v>
      </c>
      <c r="G27" s="23">
        <v>696623.64</v>
      </c>
      <c r="H27" s="23">
        <v>107862.76</v>
      </c>
      <c r="I27" s="23">
        <v>46289.07</v>
      </c>
      <c r="J27" s="23">
        <v>111377.16</v>
      </c>
      <c r="K27" s="23">
        <v>123529.83999999995</v>
      </c>
      <c r="L27" s="23"/>
      <c r="M27" s="23"/>
      <c r="N27" s="23"/>
      <c r="O27" s="23"/>
      <c r="P27" s="23"/>
      <c r="Q27" s="23"/>
      <c r="R27" s="23">
        <f t="shared" si="1"/>
        <v>1088249.47</v>
      </c>
      <c r="S27" s="23"/>
      <c r="T27" s="14"/>
    </row>
    <row r="28" spans="3:20" ht="15.75" x14ac:dyDescent="0.25">
      <c r="C28" s="20" t="s">
        <v>56</v>
      </c>
      <c r="D28" s="28">
        <v>2622890</v>
      </c>
      <c r="E28" s="28">
        <v>2622890</v>
      </c>
      <c r="F28" s="23">
        <v>0</v>
      </c>
      <c r="G28" s="23">
        <v>6166.19</v>
      </c>
      <c r="H28" s="23">
        <v>0</v>
      </c>
      <c r="I28" s="23">
        <v>785</v>
      </c>
      <c r="J28" s="23">
        <v>0</v>
      </c>
      <c r="K28" s="23">
        <v>0</v>
      </c>
      <c r="L28" s="23"/>
      <c r="M28" s="23"/>
      <c r="N28" s="23"/>
      <c r="O28" s="23"/>
      <c r="P28" s="23"/>
      <c r="Q28" s="23"/>
      <c r="R28" s="23">
        <f t="shared" si="1"/>
        <v>6951.19</v>
      </c>
      <c r="S28" s="23"/>
      <c r="T28" s="14"/>
    </row>
    <row r="29" spans="3:20" ht="15.75" x14ac:dyDescent="0.25">
      <c r="C29" s="20" t="s">
        <v>55</v>
      </c>
      <c r="D29" s="28">
        <v>1974194</v>
      </c>
      <c r="E29" s="28">
        <v>1974194</v>
      </c>
      <c r="F29" s="23">
        <v>0</v>
      </c>
      <c r="G29" s="23">
        <v>112938.08</v>
      </c>
      <c r="H29" s="23">
        <v>0</v>
      </c>
      <c r="I29" s="23">
        <v>4025.65</v>
      </c>
      <c r="J29" s="23">
        <v>223</v>
      </c>
      <c r="K29" s="23">
        <v>4538.17</v>
      </c>
      <c r="L29" s="23"/>
      <c r="M29" s="23"/>
      <c r="N29" s="23"/>
      <c r="O29" s="23"/>
      <c r="P29"/>
      <c r="Q29" s="23"/>
      <c r="R29" s="23">
        <f t="shared" si="1"/>
        <v>121724.9</v>
      </c>
      <c r="S29" s="23"/>
      <c r="T29" s="14"/>
    </row>
    <row r="30" spans="3:20" ht="15.75" x14ac:dyDescent="0.25">
      <c r="C30" s="20" t="s">
        <v>54</v>
      </c>
      <c r="D30" s="28">
        <v>421458</v>
      </c>
      <c r="E30" s="28">
        <v>606458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/>
      <c r="M30" s="23"/>
      <c r="N30" s="23"/>
      <c r="O30" s="23"/>
      <c r="P30" s="23"/>
      <c r="Q30" s="23"/>
      <c r="R30" s="23">
        <f t="shared" si="1"/>
        <v>0</v>
      </c>
      <c r="S30" s="23"/>
      <c r="T30" s="14"/>
    </row>
    <row r="31" spans="3:20" ht="15.75" x14ac:dyDescent="0.25">
      <c r="C31" s="20" t="s">
        <v>53</v>
      </c>
      <c r="D31" s="28">
        <v>205737</v>
      </c>
      <c r="E31" s="28">
        <v>205737</v>
      </c>
      <c r="F31" s="23">
        <v>1300</v>
      </c>
      <c r="G31" s="23">
        <v>110251.61</v>
      </c>
      <c r="H31" s="23">
        <v>1560</v>
      </c>
      <c r="I31" s="23">
        <v>6920.2</v>
      </c>
      <c r="J31" s="23">
        <v>1148.02</v>
      </c>
      <c r="K31" s="23">
        <v>15129.399999999998</v>
      </c>
      <c r="L31" s="23"/>
      <c r="M31" s="23"/>
      <c r="N31" s="23"/>
      <c r="O31" s="23"/>
      <c r="P31" s="23"/>
      <c r="Q31" s="23"/>
      <c r="R31" s="23">
        <f t="shared" si="1"/>
        <v>136309.23000000001</v>
      </c>
      <c r="S31" s="23"/>
      <c r="T31" s="14"/>
    </row>
    <row r="32" spans="3:20" ht="15.75" x14ac:dyDescent="0.25">
      <c r="C32" s="20" t="s">
        <v>52</v>
      </c>
      <c r="D32" s="28">
        <v>31852950</v>
      </c>
      <c r="E32" s="28">
        <v>2052950</v>
      </c>
      <c r="F32" s="23">
        <v>1100</v>
      </c>
      <c r="G32" s="23">
        <v>27963</v>
      </c>
      <c r="H32" s="23">
        <v>13267.31</v>
      </c>
      <c r="I32" s="23">
        <v>6890</v>
      </c>
      <c r="J32" s="23">
        <v>36320.400000000001</v>
      </c>
      <c r="K32" s="23">
        <v>46305.8</v>
      </c>
      <c r="L32" s="23"/>
      <c r="M32" s="23"/>
      <c r="N32" s="23"/>
      <c r="O32" s="23"/>
      <c r="P32"/>
      <c r="Q32" s="23"/>
      <c r="R32" s="23">
        <f t="shared" si="1"/>
        <v>131846.51</v>
      </c>
      <c r="S32" s="23"/>
      <c r="T32" s="14"/>
    </row>
    <row r="33" spans="3:20" ht="31.5" x14ac:dyDescent="0.25">
      <c r="C33" s="20" t="s">
        <v>51</v>
      </c>
      <c r="D33" s="28">
        <v>12353872</v>
      </c>
      <c r="E33" s="28">
        <v>18098872</v>
      </c>
      <c r="F33" s="23">
        <v>0</v>
      </c>
      <c r="G33" s="23">
        <v>863049.59</v>
      </c>
      <c r="H33" s="23">
        <v>1278221.02</v>
      </c>
      <c r="I33" s="23">
        <v>1457694</v>
      </c>
      <c r="J33" s="23">
        <v>0</v>
      </c>
      <c r="K33" s="23">
        <v>1104982</v>
      </c>
      <c r="L33" s="23"/>
      <c r="M33" s="23"/>
      <c r="N33" s="23"/>
      <c r="O33" s="23"/>
      <c r="P33" s="23"/>
      <c r="Q33" s="23"/>
      <c r="R33" s="23">
        <f t="shared" si="1"/>
        <v>4703946.6099999994</v>
      </c>
      <c r="S33" s="23"/>
      <c r="T33" s="14"/>
    </row>
    <row r="34" spans="3:20" ht="31.5" x14ac:dyDescent="0.25">
      <c r="C34" s="20" t="s">
        <v>50</v>
      </c>
      <c r="D34" s="28">
        <v>0</v>
      </c>
      <c r="E34" s="28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/>
      <c r="M34" s="23"/>
      <c r="N34" s="23"/>
      <c r="O34" s="23"/>
      <c r="P34" s="23"/>
      <c r="Q34" s="23"/>
      <c r="R34" s="23">
        <f t="shared" si="1"/>
        <v>0</v>
      </c>
      <c r="S34" s="23"/>
      <c r="T34" s="14"/>
    </row>
    <row r="35" spans="3:20" ht="15.75" x14ac:dyDescent="0.25">
      <c r="C35" s="20" t="s">
        <v>49</v>
      </c>
      <c r="D35" s="28">
        <v>17098276</v>
      </c>
      <c r="E35" s="28">
        <v>17668276</v>
      </c>
      <c r="F35" s="23">
        <v>500</v>
      </c>
      <c r="G35" s="23">
        <v>664631.56999999995</v>
      </c>
      <c r="H35" s="23">
        <v>187139.55</v>
      </c>
      <c r="I35" s="23">
        <v>23578.080000000002</v>
      </c>
      <c r="J35" s="23">
        <v>324580</v>
      </c>
      <c r="K35" s="23">
        <v>709229.95000000007</v>
      </c>
      <c r="L35" s="23"/>
      <c r="M35" s="23"/>
      <c r="N35" s="23"/>
      <c r="O35" s="23"/>
      <c r="P35" s="23"/>
      <c r="Q35" s="23"/>
      <c r="R35" s="23">
        <f t="shared" si="1"/>
        <v>1909659.15</v>
      </c>
      <c r="S35" s="23"/>
      <c r="T35" s="14"/>
    </row>
    <row r="36" spans="3:20" ht="15.75" x14ac:dyDescent="0.25">
      <c r="C36" s="22" t="s">
        <v>48</v>
      </c>
      <c r="D36" s="29">
        <f>D37+D43+D38+D44+D39</f>
        <v>6693083</v>
      </c>
      <c r="E36" s="29">
        <f>E37+E43+E38+E44+E39</f>
        <v>9124951.3499999996</v>
      </c>
      <c r="F36" s="29">
        <f>F37+F43+F38+F44</f>
        <v>1016994.1799999999</v>
      </c>
      <c r="G36" s="29">
        <f>G37+G43+G39+G38+G44</f>
        <v>2871868.38</v>
      </c>
      <c r="H36" s="25">
        <f>SUM(H37:H51)</f>
        <v>300000</v>
      </c>
      <c r="I36" s="25">
        <f>SUM(I37:I51)</f>
        <v>200000</v>
      </c>
      <c r="J36" s="25">
        <f>SUM(J37:J51)</f>
        <v>0</v>
      </c>
      <c r="K36" s="25">
        <f>SUM(K37:K44)</f>
        <v>907348.33</v>
      </c>
      <c r="L36" s="25">
        <f t="shared" ref="L36:Q36" si="4">SUM(L37:L51)</f>
        <v>0</v>
      </c>
      <c r="M36" s="25">
        <f t="shared" si="4"/>
        <v>0</v>
      </c>
      <c r="N36" s="25">
        <f t="shared" si="4"/>
        <v>0</v>
      </c>
      <c r="O36" s="25">
        <f t="shared" si="4"/>
        <v>0</v>
      </c>
      <c r="P36" s="25">
        <f t="shared" si="4"/>
        <v>0</v>
      </c>
      <c r="Q36" s="30">
        <f t="shared" si="4"/>
        <v>0</v>
      </c>
      <c r="R36" s="23">
        <f t="shared" si="1"/>
        <v>5296210.8899999997</v>
      </c>
      <c r="S36" s="25"/>
      <c r="T36" s="14"/>
    </row>
    <row r="37" spans="3:20" ht="15.75" x14ac:dyDescent="0.25">
      <c r="C37" s="20" t="s">
        <v>47</v>
      </c>
      <c r="D37" s="28">
        <v>3998719</v>
      </c>
      <c r="E37" s="28">
        <v>6146219</v>
      </c>
      <c r="F37" s="23">
        <v>600000</v>
      </c>
      <c r="G37" s="23">
        <v>2467500</v>
      </c>
      <c r="H37" s="23">
        <v>300000</v>
      </c>
      <c r="I37" s="23">
        <v>200000</v>
      </c>
      <c r="J37" s="23">
        <v>0</v>
      </c>
      <c r="K37" s="23">
        <v>893348.33</v>
      </c>
      <c r="L37" s="23"/>
      <c r="M37" s="23"/>
      <c r="N37" s="32"/>
      <c r="O37" s="23"/>
      <c r="P37" s="23"/>
      <c r="Q37" s="23"/>
      <c r="R37" s="23">
        <f t="shared" si="1"/>
        <v>4460848.33</v>
      </c>
      <c r="S37" s="23"/>
      <c r="T37" s="14"/>
    </row>
    <row r="38" spans="3:20" ht="31.5" x14ac:dyDescent="0.25">
      <c r="C38" s="20" t="s">
        <v>46</v>
      </c>
      <c r="D38" s="28">
        <v>363919</v>
      </c>
      <c r="E38" s="28">
        <v>443919</v>
      </c>
      <c r="F38" s="23">
        <v>416994.18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31"/>
      <c r="M38" s="23"/>
      <c r="N38" s="23"/>
      <c r="O38" s="23"/>
      <c r="P38" s="23"/>
      <c r="Q38" s="23"/>
      <c r="R38" s="23">
        <f t="shared" si="1"/>
        <v>416994.18</v>
      </c>
      <c r="S38" s="23"/>
      <c r="T38" s="14"/>
    </row>
    <row r="39" spans="3:20" ht="31.5" x14ac:dyDescent="0.25">
      <c r="C39" s="20" t="s">
        <v>45</v>
      </c>
      <c r="D39" s="28">
        <v>527250</v>
      </c>
      <c r="E39" s="28">
        <v>527250</v>
      </c>
      <c r="F39" s="23">
        <v>0</v>
      </c>
      <c r="G39" s="23">
        <v>200000</v>
      </c>
      <c r="H39" s="23">
        <v>0</v>
      </c>
      <c r="I39" s="23">
        <v>0</v>
      </c>
      <c r="J39" s="23">
        <v>0</v>
      </c>
      <c r="K39" s="23">
        <v>0</v>
      </c>
      <c r="L39" s="31"/>
      <c r="M39" s="23"/>
      <c r="N39" s="23"/>
      <c r="O39" s="23"/>
      <c r="P39" s="23"/>
      <c r="Q39" s="23"/>
      <c r="R39" s="23">
        <f t="shared" si="1"/>
        <v>200000</v>
      </c>
      <c r="S39" s="23"/>
      <c r="T39" s="14"/>
    </row>
    <row r="40" spans="3:20" ht="31.5" hidden="1" x14ac:dyDescent="0.25">
      <c r="C40" s="20" t="s">
        <v>44</v>
      </c>
      <c r="D40" s="28"/>
      <c r="E40" s="28"/>
      <c r="F40" s="23">
        <v>0</v>
      </c>
      <c r="G40" s="23">
        <v>0</v>
      </c>
      <c r="H40" s="23">
        <v>0</v>
      </c>
      <c r="I40" s="23"/>
      <c r="J40" s="23"/>
      <c r="K40" s="23"/>
      <c r="L40" s="31"/>
      <c r="M40" s="23"/>
      <c r="N40" s="23"/>
      <c r="O40" s="23"/>
      <c r="P40" s="23"/>
      <c r="Q40" s="23"/>
      <c r="R40" s="23">
        <v>0</v>
      </c>
      <c r="S40" s="23"/>
      <c r="T40" s="14"/>
    </row>
    <row r="41" spans="3:20" ht="31.5" hidden="1" x14ac:dyDescent="0.25">
      <c r="C41" s="20" t="s">
        <v>43</v>
      </c>
      <c r="D41" s="28"/>
      <c r="E41" s="28"/>
      <c r="F41" s="23">
        <v>0</v>
      </c>
      <c r="G41" s="23">
        <v>0</v>
      </c>
      <c r="H41" s="23">
        <v>0</v>
      </c>
      <c r="I41" s="23"/>
      <c r="J41" s="23"/>
      <c r="K41" s="23">
        <v>0</v>
      </c>
      <c r="L41" s="31"/>
      <c r="M41" s="23"/>
      <c r="N41" s="23"/>
      <c r="O41" s="23"/>
      <c r="P41" s="23"/>
      <c r="Q41" s="23"/>
      <c r="R41" s="23">
        <v>0</v>
      </c>
      <c r="S41" s="23"/>
      <c r="T41" s="14"/>
    </row>
    <row r="42" spans="3:20" ht="15.75" hidden="1" x14ac:dyDescent="0.25">
      <c r="C42" s="20" t="s">
        <v>42</v>
      </c>
      <c r="D42" s="28"/>
      <c r="E42" s="28"/>
      <c r="F42" s="23">
        <v>0</v>
      </c>
      <c r="G42" s="23"/>
      <c r="H42" s="23">
        <v>0</v>
      </c>
      <c r="I42" s="23"/>
      <c r="J42" s="23"/>
      <c r="K42" s="23"/>
      <c r="L42" s="31"/>
      <c r="M42" s="23"/>
      <c r="N42" s="23"/>
      <c r="O42" s="23"/>
      <c r="P42" s="23"/>
      <c r="Q42" s="23"/>
      <c r="R42" s="23">
        <v>0</v>
      </c>
      <c r="S42" s="23"/>
      <c r="T42" s="14"/>
    </row>
    <row r="43" spans="3:20" ht="15.75" x14ac:dyDescent="0.25">
      <c r="C43" s="20" t="s">
        <v>41</v>
      </c>
      <c r="D43" s="28">
        <v>1803195</v>
      </c>
      <c r="E43" s="28">
        <v>1803195</v>
      </c>
      <c r="F43" s="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/>
      <c r="M43" s="23"/>
      <c r="N43" s="23"/>
      <c r="O43" s="23"/>
      <c r="P43" s="23"/>
      <c r="Q43" s="23"/>
      <c r="R43" s="23">
        <f t="shared" ref="R43:R48" si="5">SUM(F43:Q43)</f>
        <v>0</v>
      </c>
      <c r="S43" s="23"/>
      <c r="T43" s="14"/>
    </row>
    <row r="44" spans="3:20" ht="31.5" x14ac:dyDescent="0.25">
      <c r="C44" s="20" t="s">
        <v>40</v>
      </c>
      <c r="D44" s="28">
        <v>0</v>
      </c>
      <c r="E44" s="28">
        <v>204368.35</v>
      </c>
      <c r="F44" s="23">
        <v>0</v>
      </c>
      <c r="G44" s="23">
        <v>204368.38</v>
      </c>
      <c r="H44" s="23">
        <v>0</v>
      </c>
      <c r="I44" s="23">
        <v>0</v>
      </c>
      <c r="J44" s="23">
        <v>0</v>
      </c>
      <c r="K44" s="23">
        <v>14000</v>
      </c>
      <c r="L44" s="23"/>
      <c r="M44" s="23"/>
      <c r="N44" s="23"/>
      <c r="O44" s="23"/>
      <c r="P44" s="23"/>
      <c r="Q44" s="23"/>
      <c r="R44" s="23">
        <f t="shared" si="5"/>
        <v>218368.38</v>
      </c>
      <c r="S44" s="23"/>
      <c r="T44" s="14"/>
    </row>
    <row r="45" spans="3:20" ht="15.75" x14ac:dyDescent="0.25">
      <c r="C45" s="22" t="s">
        <v>39</v>
      </c>
      <c r="D45" s="29"/>
      <c r="E45" s="29"/>
      <c r="F45" s="25"/>
      <c r="G45" s="23">
        <v>0</v>
      </c>
      <c r="H45" s="25">
        <v>0</v>
      </c>
      <c r="I45" s="25">
        <v>0</v>
      </c>
      <c r="J45" s="25">
        <v>0</v>
      </c>
      <c r="K45" s="23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3">
        <f t="shared" si="5"/>
        <v>0</v>
      </c>
      <c r="S45" s="23"/>
      <c r="T45" s="14"/>
    </row>
    <row r="46" spans="3:20" ht="15.75" x14ac:dyDescent="0.25">
      <c r="C46" s="20" t="s">
        <v>38</v>
      </c>
      <c r="D46" s="28">
        <v>0</v>
      </c>
      <c r="E46" s="28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/>
      <c r="R46" s="23">
        <f t="shared" si="5"/>
        <v>0</v>
      </c>
      <c r="S46" s="23"/>
      <c r="T46" s="14"/>
    </row>
    <row r="47" spans="3:20" ht="31.5" x14ac:dyDescent="0.25">
      <c r="C47" s="20" t="s">
        <v>37</v>
      </c>
      <c r="D47" s="28">
        <v>0</v>
      </c>
      <c r="E47" s="28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/>
      <c r="R47" s="23">
        <f t="shared" si="5"/>
        <v>0</v>
      </c>
      <c r="S47" s="23"/>
      <c r="T47" s="14"/>
    </row>
    <row r="48" spans="3:20" ht="31.5" x14ac:dyDescent="0.25">
      <c r="C48" s="20" t="s">
        <v>36</v>
      </c>
      <c r="D48" s="28">
        <v>0</v>
      </c>
      <c r="E48" s="28">
        <v>0</v>
      </c>
      <c r="F48" s="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/>
      <c r="R48" s="23">
        <f t="shared" si="5"/>
        <v>0</v>
      </c>
      <c r="S48" s="23"/>
      <c r="T48" s="14"/>
    </row>
    <row r="49" spans="3:20" ht="31.5" hidden="1" x14ac:dyDescent="0.25">
      <c r="C49" s="20" t="s">
        <v>35</v>
      </c>
      <c r="D49" s="28">
        <v>0</v>
      </c>
      <c r="E49" s="28">
        <v>0</v>
      </c>
      <c r="F49" s="23"/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/>
      <c r="R49" s="23">
        <v>0</v>
      </c>
      <c r="S49" s="23"/>
      <c r="T49" s="14"/>
    </row>
    <row r="50" spans="3:20" ht="15.75" hidden="1" x14ac:dyDescent="0.25">
      <c r="C50" s="20" t="s">
        <v>34</v>
      </c>
      <c r="D50" s="28">
        <v>0</v>
      </c>
      <c r="E50" s="28">
        <v>0</v>
      </c>
      <c r="F50" s="23"/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/>
      <c r="R50" s="23">
        <v>0</v>
      </c>
      <c r="S50" s="23"/>
      <c r="T50" s="14"/>
    </row>
    <row r="51" spans="3:20" ht="40.5" customHeight="1" x14ac:dyDescent="0.25">
      <c r="C51" s="20" t="s">
        <v>33</v>
      </c>
      <c r="D51" s="28">
        <v>0</v>
      </c>
      <c r="E51" s="28">
        <v>0</v>
      </c>
      <c r="F51" s="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/>
      <c r="R51" s="23">
        <f t="shared" ref="R51:R71" si="6">SUM(F51:Q51)</f>
        <v>0</v>
      </c>
      <c r="S51" s="23"/>
      <c r="T51" s="14"/>
    </row>
    <row r="52" spans="3:20" ht="15.75" x14ac:dyDescent="0.25">
      <c r="C52" s="22" t="s">
        <v>32</v>
      </c>
      <c r="D52" s="29">
        <f t="shared" ref="D52:M52" si="7">D53+D54+D55+D56+D57+D58+D59+D60+D61</f>
        <v>72995903</v>
      </c>
      <c r="E52" s="29">
        <f t="shared" si="7"/>
        <v>65930903</v>
      </c>
      <c r="F52" s="29">
        <f t="shared" si="7"/>
        <v>0</v>
      </c>
      <c r="G52" s="29">
        <f t="shared" si="7"/>
        <v>0</v>
      </c>
      <c r="H52" s="29">
        <f t="shared" si="7"/>
        <v>0</v>
      </c>
      <c r="I52" s="29">
        <f t="shared" si="7"/>
        <v>0</v>
      </c>
      <c r="J52" s="29">
        <f t="shared" si="7"/>
        <v>656061.12</v>
      </c>
      <c r="K52" s="29">
        <f t="shared" si="7"/>
        <v>9698264.9199999999</v>
      </c>
      <c r="L52" s="29">
        <f t="shared" si="7"/>
        <v>0</v>
      </c>
      <c r="M52" s="29">
        <f t="shared" si="7"/>
        <v>0</v>
      </c>
      <c r="N52" s="25">
        <f>SUM(N53:N61)</f>
        <v>0</v>
      </c>
      <c r="O52" s="30">
        <f>SUM(O53:O61)</f>
        <v>0</v>
      </c>
      <c r="P52" s="30">
        <f>SUM(P53:P61)</f>
        <v>0</v>
      </c>
      <c r="Q52" s="30">
        <f>SUM(Q53:Q61)</f>
        <v>0</v>
      </c>
      <c r="R52" s="25">
        <f t="shared" si="6"/>
        <v>10354326.039999999</v>
      </c>
      <c r="S52" s="25"/>
      <c r="T52" s="14"/>
    </row>
    <row r="53" spans="3:20" ht="15.75" x14ac:dyDescent="0.25">
      <c r="C53" s="20" t="s">
        <v>31</v>
      </c>
      <c r="D53" s="28">
        <v>29273690</v>
      </c>
      <c r="E53" s="28">
        <v>18544690</v>
      </c>
      <c r="F53" s="23">
        <v>0</v>
      </c>
      <c r="G53" s="23">
        <v>0</v>
      </c>
      <c r="H53" s="23">
        <v>0</v>
      </c>
      <c r="I53" s="23">
        <v>0</v>
      </c>
      <c r="J53" s="23">
        <v>656061.12</v>
      </c>
      <c r="K53" s="23">
        <v>9698264.9199999999</v>
      </c>
      <c r="L53" s="23"/>
      <c r="M53" s="23"/>
      <c r="N53" s="23"/>
      <c r="O53" s="23"/>
      <c r="P53" s="23"/>
      <c r="Q53" s="23"/>
      <c r="R53" s="23">
        <f t="shared" si="6"/>
        <v>10354326.039999999</v>
      </c>
      <c r="S53" s="23"/>
      <c r="T53" s="14"/>
    </row>
    <row r="54" spans="3:20" ht="31.5" x14ac:dyDescent="0.25">
      <c r="C54" s="20" t="s">
        <v>30</v>
      </c>
      <c r="D54" s="28">
        <v>2512868</v>
      </c>
      <c r="E54" s="28">
        <v>2512868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/>
      <c r="L54" s="23"/>
      <c r="M54" s="23"/>
      <c r="N54" s="23"/>
      <c r="O54" s="23"/>
      <c r="P54" s="23"/>
      <c r="Q54" s="23"/>
      <c r="R54" s="23">
        <f t="shared" si="6"/>
        <v>0</v>
      </c>
      <c r="S54" s="23"/>
      <c r="T54" s="14"/>
    </row>
    <row r="55" spans="3:20" ht="15.75" x14ac:dyDescent="0.25">
      <c r="C55" s="20" t="s">
        <v>29</v>
      </c>
      <c r="D55" s="28">
        <v>759173</v>
      </c>
      <c r="E55" s="28">
        <v>919173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/>
      <c r="L55" s="23"/>
      <c r="M55" s="23"/>
      <c r="N55" s="23"/>
      <c r="O55" s="23"/>
      <c r="P55" s="23"/>
      <c r="Q55" s="23"/>
      <c r="R55" s="23">
        <f t="shared" si="6"/>
        <v>0</v>
      </c>
      <c r="S55" s="23"/>
      <c r="T55" s="14"/>
    </row>
    <row r="56" spans="3:20" ht="31.5" x14ac:dyDescent="0.25">
      <c r="C56" s="20" t="s">
        <v>28</v>
      </c>
      <c r="D56" s="28">
        <v>14128539</v>
      </c>
      <c r="E56" s="28">
        <v>14128539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/>
      <c r="L56" s="23"/>
      <c r="M56" s="23"/>
      <c r="N56" s="23"/>
      <c r="O56" s="23"/>
      <c r="P56" s="23"/>
      <c r="Q56" s="23"/>
      <c r="R56" s="23">
        <f t="shared" si="6"/>
        <v>0</v>
      </c>
      <c r="S56" s="23"/>
      <c r="T56" s="14"/>
    </row>
    <row r="57" spans="3:20" ht="17.25" customHeight="1" x14ac:dyDescent="0.25">
      <c r="C57" s="20" t="s">
        <v>27</v>
      </c>
      <c r="D57" s="28">
        <v>4279974</v>
      </c>
      <c r="E57" s="28">
        <v>9783974</v>
      </c>
      <c r="F57" s="23"/>
      <c r="G57" s="23">
        <v>0</v>
      </c>
      <c r="H57" s="23">
        <v>0</v>
      </c>
      <c r="I57" s="23">
        <v>0</v>
      </c>
      <c r="J57" s="23">
        <v>0</v>
      </c>
      <c r="K57" s="23"/>
      <c r="L57" s="23"/>
      <c r="M57" s="23"/>
      <c r="N57" s="23"/>
      <c r="O57" s="23"/>
      <c r="P57" s="23"/>
      <c r="Q57" s="23"/>
      <c r="R57" s="23">
        <f t="shared" si="6"/>
        <v>0</v>
      </c>
      <c r="S57" s="23"/>
      <c r="T57" s="14"/>
    </row>
    <row r="58" spans="3:20" ht="15.75" x14ac:dyDescent="0.25">
      <c r="C58" s="20" t="s">
        <v>26</v>
      </c>
      <c r="D58" s="28">
        <v>234415</v>
      </c>
      <c r="E58" s="28">
        <v>2734415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/>
      <c r="L58" s="23"/>
      <c r="M58" s="23"/>
      <c r="N58" s="23"/>
      <c r="O58" s="23"/>
      <c r="P58" s="23"/>
      <c r="Q58" s="23"/>
      <c r="R58" s="23">
        <f t="shared" si="6"/>
        <v>0</v>
      </c>
      <c r="S58" s="23"/>
      <c r="T58" s="14"/>
    </row>
    <row r="59" spans="3:20" ht="19.5" customHeight="1" x14ac:dyDescent="0.25">
      <c r="C59" s="20" t="s">
        <v>25</v>
      </c>
      <c r="D59" s="28">
        <v>64664</v>
      </c>
      <c r="E59" s="28">
        <v>64664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/>
      <c r="L59" s="23"/>
      <c r="M59" s="23"/>
      <c r="N59" s="23"/>
      <c r="O59" s="23"/>
      <c r="P59" s="23"/>
      <c r="Q59" s="23"/>
      <c r="R59" s="23">
        <f t="shared" si="6"/>
        <v>0</v>
      </c>
      <c r="S59" s="23"/>
      <c r="T59" s="14"/>
    </row>
    <row r="60" spans="3:20" ht="17.25" customHeight="1" x14ac:dyDescent="0.25">
      <c r="C60" s="20" t="s">
        <v>24</v>
      </c>
      <c r="D60" s="28">
        <v>21357943</v>
      </c>
      <c r="E60" s="28">
        <v>16857943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/>
      <c r="L60" s="23"/>
      <c r="M60" s="23"/>
      <c r="N60" s="23"/>
      <c r="O60" s="23"/>
      <c r="P60" s="23"/>
      <c r="Q60" s="23"/>
      <c r="R60" s="23">
        <f t="shared" si="6"/>
        <v>0</v>
      </c>
      <c r="S60" s="23"/>
      <c r="T60" s="14"/>
    </row>
    <row r="61" spans="3:20" ht="44.25" customHeight="1" x14ac:dyDescent="0.25">
      <c r="C61" s="20" t="s">
        <v>23</v>
      </c>
      <c r="D61" s="28">
        <v>384637</v>
      </c>
      <c r="E61" s="28">
        <v>384637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/>
      <c r="L61" s="23"/>
      <c r="M61" s="23"/>
      <c r="N61" s="23"/>
      <c r="O61" s="23"/>
      <c r="P61" s="23"/>
      <c r="Q61" s="23"/>
      <c r="R61" s="23">
        <f t="shared" si="6"/>
        <v>0</v>
      </c>
      <c r="S61" s="23"/>
      <c r="T61" s="14"/>
    </row>
    <row r="62" spans="3:20" ht="15.75" x14ac:dyDescent="0.25">
      <c r="C62" s="22" t="s">
        <v>22</v>
      </c>
      <c r="D62" s="29">
        <f t="shared" ref="D62:J62" si="8">D63+D64+D65</f>
        <v>61773254</v>
      </c>
      <c r="E62" s="29">
        <f t="shared" si="8"/>
        <v>353848241.19</v>
      </c>
      <c r="F62" s="29">
        <f t="shared" si="8"/>
        <v>0</v>
      </c>
      <c r="G62" s="29">
        <f t="shared" si="8"/>
        <v>0</v>
      </c>
      <c r="H62" s="29">
        <f t="shared" si="8"/>
        <v>513169.72</v>
      </c>
      <c r="I62" s="29">
        <f t="shared" si="8"/>
        <v>1038152.6</v>
      </c>
      <c r="J62" s="29">
        <f t="shared" si="8"/>
        <v>1140349.73</v>
      </c>
      <c r="K62" s="25">
        <f>SUM(K63:K65)</f>
        <v>2593577.58</v>
      </c>
      <c r="L62" s="25">
        <v>0</v>
      </c>
      <c r="M62" s="25">
        <v>0</v>
      </c>
      <c r="N62" s="30">
        <f>SUM(N63)</f>
        <v>0</v>
      </c>
      <c r="O62" s="30">
        <f>SUM(O63)</f>
        <v>0</v>
      </c>
      <c r="P62" s="30">
        <f>SUM(P64)</f>
        <v>0</v>
      </c>
      <c r="Q62" s="30">
        <f>SUM(Q64)</f>
        <v>0</v>
      </c>
      <c r="R62" s="25">
        <f t="shared" si="6"/>
        <v>5285249.63</v>
      </c>
      <c r="S62" s="25"/>
      <c r="T62" s="14"/>
    </row>
    <row r="63" spans="3:20" ht="15.75" x14ac:dyDescent="0.25">
      <c r="C63" s="20" t="s">
        <v>21</v>
      </c>
      <c r="D63" s="28">
        <v>21848914</v>
      </c>
      <c r="E63" s="28">
        <v>21848914</v>
      </c>
      <c r="F63" s="23">
        <v>0</v>
      </c>
      <c r="G63" s="23">
        <v>0</v>
      </c>
      <c r="H63" s="23">
        <v>513169.72</v>
      </c>
      <c r="I63" s="23">
        <v>51178.64</v>
      </c>
      <c r="J63" s="23">
        <v>61281.45</v>
      </c>
      <c r="K63" s="23">
        <v>115524.06999999999</v>
      </c>
      <c r="L63" s="23"/>
      <c r="M63" s="23"/>
      <c r="N63" s="23"/>
      <c r="O63" s="23"/>
      <c r="P63"/>
      <c r="Q63" s="23"/>
      <c r="R63" s="23">
        <f t="shared" si="6"/>
        <v>741153.87999999989</v>
      </c>
      <c r="S63" s="23"/>
      <c r="T63" s="14"/>
    </row>
    <row r="64" spans="3:20" ht="15.75" x14ac:dyDescent="0.25">
      <c r="C64" s="20" t="s">
        <v>20</v>
      </c>
      <c r="D64" s="28">
        <v>39924340</v>
      </c>
      <c r="E64" s="28">
        <v>331999327.19</v>
      </c>
      <c r="F64" s="23"/>
      <c r="G64" s="23">
        <v>0</v>
      </c>
      <c r="H64" s="23">
        <v>0</v>
      </c>
      <c r="I64" s="23">
        <v>986973.96</v>
      </c>
      <c r="J64" s="23">
        <v>1079068.28</v>
      </c>
      <c r="K64" s="23">
        <v>2478053.5100000002</v>
      </c>
      <c r="L64" s="23"/>
      <c r="M64" s="23"/>
      <c r="N64" s="23"/>
      <c r="O64" s="23"/>
      <c r="P64" s="23"/>
      <c r="Q64" s="23"/>
      <c r="R64" s="23">
        <f t="shared" si="6"/>
        <v>4544095.75</v>
      </c>
      <c r="S64" s="23"/>
      <c r="T64" s="14"/>
    </row>
    <row r="65" spans="3:20" ht="15.75" x14ac:dyDescent="0.25">
      <c r="C65" s="20" t="s">
        <v>19</v>
      </c>
      <c r="D65" s="28">
        <v>0</v>
      </c>
      <c r="E65" s="28">
        <v>0</v>
      </c>
      <c r="F65" s="23">
        <v>0</v>
      </c>
      <c r="G65" s="23">
        <v>0</v>
      </c>
      <c r="H65" s="23">
        <v>0</v>
      </c>
      <c r="I65" s="23"/>
      <c r="J65" s="23"/>
      <c r="K65" s="23">
        <v>0</v>
      </c>
      <c r="L65" s="23"/>
      <c r="M65" s="23"/>
      <c r="N65" s="23"/>
      <c r="O65" s="23"/>
      <c r="P65" s="23"/>
      <c r="Q65" s="23"/>
      <c r="R65" s="23">
        <f t="shared" si="6"/>
        <v>0</v>
      </c>
      <c r="S65" s="23"/>
      <c r="T65" s="14"/>
    </row>
    <row r="66" spans="3:20" ht="31.5" x14ac:dyDescent="0.25">
      <c r="C66" s="22" t="s">
        <v>18</v>
      </c>
      <c r="D66" s="29"/>
      <c r="E66" s="29"/>
      <c r="F66" s="25"/>
      <c r="G66" s="23">
        <v>0</v>
      </c>
      <c r="H66" s="25">
        <v>0</v>
      </c>
      <c r="I66" s="25">
        <v>0</v>
      </c>
      <c r="J66" s="25">
        <v>0</v>
      </c>
      <c r="K66" s="23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3">
        <f t="shared" si="6"/>
        <v>0</v>
      </c>
      <c r="S66" s="23"/>
      <c r="T66" s="14"/>
    </row>
    <row r="67" spans="3:20" ht="15.75" x14ac:dyDescent="0.25">
      <c r="C67" s="20" t="s">
        <v>17</v>
      </c>
      <c r="D67" s="28">
        <v>0</v>
      </c>
      <c r="E67" s="28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/>
      <c r="R67" s="23">
        <f t="shared" si="6"/>
        <v>0</v>
      </c>
      <c r="S67" s="23"/>
      <c r="T67" s="14"/>
    </row>
    <row r="68" spans="3:20" ht="31.5" x14ac:dyDescent="0.25">
      <c r="C68" s="20" t="s">
        <v>16</v>
      </c>
      <c r="D68" s="28">
        <v>0</v>
      </c>
      <c r="E68" s="28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/>
      <c r="R68" s="23">
        <f t="shared" si="6"/>
        <v>0</v>
      </c>
      <c r="S68" s="23"/>
      <c r="T68" s="14"/>
    </row>
    <row r="69" spans="3:20" ht="15.75" x14ac:dyDescent="0.25">
      <c r="C69" s="22" t="s">
        <v>15</v>
      </c>
      <c r="D69" s="29"/>
      <c r="E69" s="29"/>
      <c r="F69" s="25"/>
      <c r="G69" s="23">
        <v>0</v>
      </c>
      <c r="H69" s="25">
        <v>0</v>
      </c>
      <c r="I69" s="25">
        <v>0</v>
      </c>
      <c r="J69" s="25">
        <v>0</v>
      </c>
      <c r="K69" s="23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3">
        <f t="shared" si="6"/>
        <v>0</v>
      </c>
      <c r="S69" s="23"/>
      <c r="T69" s="14"/>
    </row>
    <row r="70" spans="3:20" ht="15.75" x14ac:dyDescent="0.25">
      <c r="C70" s="20" t="s">
        <v>14</v>
      </c>
      <c r="D70" s="28">
        <v>0</v>
      </c>
      <c r="E70" s="28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/>
      <c r="R70" s="23">
        <f t="shared" si="6"/>
        <v>0</v>
      </c>
      <c r="S70" s="23"/>
      <c r="T70" s="14"/>
    </row>
    <row r="71" spans="3:20" ht="15.75" x14ac:dyDescent="0.25">
      <c r="C71" s="27" t="s">
        <v>13</v>
      </c>
      <c r="D71" s="26"/>
      <c r="E71" s="26"/>
      <c r="F71" s="25"/>
      <c r="G71" s="23">
        <v>0</v>
      </c>
      <c r="H71" s="25">
        <v>0</v>
      </c>
      <c r="I71" s="25"/>
      <c r="J71" s="25"/>
      <c r="K71" s="23">
        <v>0</v>
      </c>
      <c r="L71" s="25">
        <v>0</v>
      </c>
      <c r="M71" s="25"/>
      <c r="N71" s="25"/>
      <c r="O71" s="25"/>
      <c r="P71" s="25"/>
      <c r="Q71" s="25"/>
      <c r="R71" s="23">
        <f t="shared" si="6"/>
        <v>0</v>
      </c>
      <c r="S71" s="23"/>
      <c r="T71" s="14"/>
    </row>
    <row r="72" spans="3:20" ht="15.75" x14ac:dyDescent="0.25">
      <c r="C72" s="22" t="s">
        <v>12</v>
      </c>
      <c r="D72" s="26"/>
      <c r="E72" s="26"/>
      <c r="F72" s="25"/>
      <c r="G72" s="23"/>
      <c r="H72" s="25">
        <v>0</v>
      </c>
      <c r="I72" s="25"/>
      <c r="J72" s="23"/>
      <c r="K72" s="23"/>
      <c r="L72" s="25"/>
      <c r="M72" s="23"/>
      <c r="N72" s="25"/>
      <c r="O72" s="25"/>
      <c r="P72" s="23"/>
      <c r="Q72" s="25"/>
      <c r="R72" s="23"/>
      <c r="S72" s="23"/>
      <c r="T72" s="14"/>
    </row>
    <row r="73" spans="3:20" ht="15.75" x14ac:dyDescent="0.25">
      <c r="C73" s="20" t="s">
        <v>11</v>
      </c>
      <c r="D73" s="24">
        <v>0</v>
      </c>
      <c r="E73" s="24">
        <v>0</v>
      </c>
      <c r="F73" s="23">
        <v>0</v>
      </c>
      <c r="G73" s="23">
        <v>0</v>
      </c>
      <c r="H73" s="23">
        <v>0</v>
      </c>
      <c r="I73" s="23"/>
      <c r="J73" s="23"/>
      <c r="K73" s="23">
        <v>0</v>
      </c>
      <c r="L73" s="23"/>
      <c r="M73" s="23"/>
      <c r="N73" s="23"/>
      <c r="O73" s="23"/>
      <c r="P73" s="23"/>
      <c r="Q73" s="23"/>
      <c r="R73" s="23">
        <f t="shared" ref="R73:R78" si="9">SUM(F73:Q73)</f>
        <v>0</v>
      </c>
      <c r="S73" s="23"/>
      <c r="T73" s="14"/>
    </row>
    <row r="74" spans="3:20" ht="23.25" customHeight="1" x14ac:dyDescent="0.25">
      <c r="C74" s="20" t="s">
        <v>10</v>
      </c>
      <c r="D74" s="24">
        <v>0</v>
      </c>
      <c r="E74" s="24">
        <v>0</v>
      </c>
      <c r="F74" s="23">
        <v>0</v>
      </c>
      <c r="G74" s="23">
        <v>0</v>
      </c>
      <c r="H74" s="23">
        <v>0</v>
      </c>
      <c r="I74" s="23"/>
      <c r="J74" s="23"/>
      <c r="K74" s="23">
        <v>0</v>
      </c>
      <c r="L74" s="23"/>
      <c r="M74" s="23"/>
      <c r="N74" s="23"/>
      <c r="O74" s="23"/>
      <c r="P74" s="23"/>
      <c r="Q74" s="23"/>
      <c r="R74" s="23">
        <f t="shared" si="9"/>
        <v>0</v>
      </c>
      <c r="S74" s="23"/>
      <c r="T74" s="14"/>
    </row>
    <row r="75" spans="3:20" ht="15.75" x14ac:dyDescent="0.25">
      <c r="C75" s="22" t="s">
        <v>9</v>
      </c>
      <c r="D75" s="26">
        <f>D76+D77</f>
        <v>4343762</v>
      </c>
      <c r="E75" s="26">
        <f>E76+E77</f>
        <v>17696062</v>
      </c>
      <c r="F75" s="26">
        <f>+F76+F77</f>
        <v>17696061.84</v>
      </c>
      <c r="G75" s="26">
        <f>G76+G77</f>
        <v>0</v>
      </c>
      <c r="H75" s="26">
        <v>0</v>
      </c>
      <c r="I75" s="26">
        <f>I76+I77</f>
        <v>0</v>
      </c>
      <c r="J75" s="26">
        <f>J76+J77</f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f t="shared" si="9"/>
        <v>17696061.84</v>
      </c>
      <c r="S75" s="25"/>
      <c r="T75" s="14"/>
    </row>
    <row r="76" spans="3:20" ht="15.75" x14ac:dyDescent="0.25">
      <c r="C76" s="20" t="s">
        <v>8</v>
      </c>
      <c r="D76" s="24">
        <v>4343762</v>
      </c>
      <c r="E76" s="24">
        <v>17696062</v>
      </c>
      <c r="F76" s="3">
        <v>17696061.84</v>
      </c>
      <c r="G76" s="3">
        <v>0</v>
      </c>
      <c r="H76" s="3">
        <v>0</v>
      </c>
      <c r="I76" s="3"/>
      <c r="K76" s="3"/>
      <c r="L76" s="3"/>
      <c r="M76" s="3"/>
      <c r="N76" s="3"/>
      <c r="O76" s="3"/>
      <c r="P76" s="3"/>
      <c r="Q76" s="3"/>
      <c r="R76" s="23">
        <f t="shared" si="9"/>
        <v>17696061.84</v>
      </c>
      <c r="S76" s="23"/>
      <c r="T76" s="14"/>
    </row>
    <row r="77" spans="3:20" ht="15.75" x14ac:dyDescent="0.25">
      <c r="C77" s="20" t="s">
        <v>7</v>
      </c>
      <c r="D77" s="19">
        <v>0</v>
      </c>
      <c r="E77" s="19">
        <v>0</v>
      </c>
      <c r="F77" s="3">
        <v>0</v>
      </c>
      <c r="G77" s="3">
        <v>0</v>
      </c>
      <c r="H77" s="3">
        <v>0</v>
      </c>
      <c r="I77" s="3"/>
      <c r="K77" s="3"/>
      <c r="L77" s="3"/>
      <c r="M77" s="3"/>
      <c r="N77" s="3"/>
      <c r="O77" s="3"/>
      <c r="P77" s="3"/>
      <c r="Q77" s="3"/>
      <c r="R77" s="3">
        <f t="shared" si="9"/>
        <v>0</v>
      </c>
      <c r="S77" s="23"/>
      <c r="T77" s="14"/>
    </row>
    <row r="78" spans="3:20" ht="15.75" x14ac:dyDescent="0.25">
      <c r="C78" s="22" t="s">
        <v>6</v>
      </c>
      <c r="D78" s="21">
        <f>D79</f>
        <v>0</v>
      </c>
      <c r="E78" s="21">
        <f>E79</f>
        <v>0</v>
      </c>
      <c r="F78" s="3">
        <v>0</v>
      </c>
      <c r="G78" s="3">
        <v>0</v>
      </c>
      <c r="H78" s="3">
        <v>0</v>
      </c>
      <c r="I78" s="3"/>
      <c r="K78" s="3"/>
      <c r="L78" s="3"/>
      <c r="M78" s="3"/>
      <c r="N78" s="3"/>
      <c r="O78" s="3"/>
      <c r="P78" s="3"/>
      <c r="Q78" s="3"/>
      <c r="R78" s="3">
        <f t="shared" si="9"/>
        <v>0</v>
      </c>
      <c r="S78" s="3"/>
      <c r="T78" s="14"/>
    </row>
    <row r="79" spans="3:20" ht="15.75" x14ac:dyDescent="0.25">
      <c r="C79" s="20" t="s">
        <v>5</v>
      </c>
      <c r="D79" s="19">
        <v>0</v>
      </c>
      <c r="E79" s="19">
        <v>0</v>
      </c>
      <c r="F79" s="18">
        <v>0</v>
      </c>
      <c r="G79" s="18">
        <v>0</v>
      </c>
      <c r="H79" s="18">
        <v>0</v>
      </c>
      <c r="I79" s="18"/>
      <c r="J79" s="18"/>
      <c r="K79" s="18">
        <v>0</v>
      </c>
      <c r="L79" s="18"/>
      <c r="M79" s="18"/>
      <c r="N79" s="18"/>
      <c r="O79" s="18"/>
      <c r="P79" s="18"/>
      <c r="Q79" s="18"/>
      <c r="R79" s="18">
        <v>0</v>
      </c>
      <c r="S79" s="18"/>
      <c r="T79" s="14"/>
    </row>
    <row r="80" spans="3:20" ht="16.5" thickBot="1" x14ac:dyDescent="0.3">
      <c r="C80" s="17" t="s">
        <v>4</v>
      </c>
      <c r="D80" s="16">
        <f>D10+D16+D26+D36+D52+D62+D75</f>
        <v>1948389052</v>
      </c>
      <c r="E80" s="16">
        <f>+E75+E62+E52+E36+E26+E16+E10</f>
        <v>2187877317.1900001</v>
      </c>
      <c r="F80" s="16">
        <f t="shared" ref="F80:M80" si="10">F10+F16+F26+F36+F52+F62+F75</f>
        <v>117256379.43000001</v>
      </c>
      <c r="G80" s="16">
        <f t="shared" si="10"/>
        <v>129367299.81999999</v>
      </c>
      <c r="H80" s="16">
        <f t="shared" si="10"/>
        <v>100986115.14</v>
      </c>
      <c r="I80" s="16">
        <f t="shared" si="10"/>
        <v>105454714.37</v>
      </c>
      <c r="J80" s="16">
        <f t="shared" si="10"/>
        <v>182573664.62</v>
      </c>
      <c r="K80" s="16">
        <f t="shared" si="10"/>
        <v>130951428.73999999</v>
      </c>
      <c r="L80" s="16">
        <f t="shared" si="10"/>
        <v>0</v>
      </c>
      <c r="M80" s="16">
        <f t="shared" si="10"/>
        <v>0</v>
      </c>
      <c r="N80" s="16">
        <f>+N75+N62+N52+N36+N26+N16+N10</f>
        <v>0</v>
      </c>
      <c r="O80" s="16">
        <f>+O75+O62+O52+O36+O26+O16+O10</f>
        <v>0</v>
      </c>
      <c r="P80" s="16">
        <f>+P75+P62+P52+P36+P26+P16+P10</f>
        <v>0</v>
      </c>
      <c r="Q80" s="16">
        <f>+Q75+Q62+Q52+Q36+Q26+Q16+Q10</f>
        <v>0</v>
      </c>
      <c r="R80" s="16">
        <f>+R75+R62+R52+R36+R26+R16+R10</f>
        <v>766589602.12000012</v>
      </c>
      <c r="S80" s="15"/>
      <c r="T80" s="14"/>
    </row>
    <row r="81" spans="3:19" ht="48.75" customHeight="1" thickBot="1" x14ac:dyDescent="0.4">
      <c r="C81" s="8" t="s">
        <v>3</v>
      </c>
      <c r="E81" s="9"/>
      <c r="F81" s="13"/>
      <c r="G81" s="13"/>
      <c r="H81" s="13"/>
      <c r="I81" s="13"/>
      <c r="J81" s="13"/>
      <c r="K81" s="13"/>
      <c r="L81" s="9"/>
      <c r="M81" s="9"/>
      <c r="P81"/>
      <c r="Q81"/>
      <c r="R81" s="12"/>
      <c r="S81" s="12"/>
    </row>
    <row r="82" spans="3:19" ht="66.75" customHeight="1" thickBot="1" x14ac:dyDescent="0.4">
      <c r="C82" s="11" t="s">
        <v>2</v>
      </c>
      <c r="D82" s="10"/>
      <c r="F82" s="9"/>
      <c r="G82" s="9"/>
      <c r="H82" s="9"/>
      <c r="I82" s="9"/>
      <c r="J82" s="9"/>
      <c r="K82" s="9"/>
      <c r="L82" s="9"/>
      <c r="M82" s="9"/>
      <c r="P82"/>
      <c r="Q82"/>
    </row>
    <row r="83" spans="3:19" ht="126.75" customHeight="1" thickBot="1" x14ac:dyDescent="0.4">
      <c r="C83" s="8" t="s">
        <v>1</v>
      </c>
      <c r="I83" s="3"/>
      <c r="K83" s="7"/>
      <c r="P83"/>
      <c r="Q83"/>
    </row>
    <row r="84" spans="3:19" ht="39" customHeight="1" x14ac:dyDescent="0.35">
      <c r="C84" s="6" t="s">
        <v>0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/>
    </row>
    <row r="85" spans="3:19" x14ac:dyDescent="0.3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/>
    </row>
  </sheetData>
  <mergeCells count="9">
    <mergeCell ref="C7:C8"/>
    <mergeCell ref="D7:D8"/>
    <mergeCell ref="E7:E8"/>
    <mergeCell ref="F7:R7"/>
    <mergeCell ref="C1:R1"/>
    <mergeCell ref="C2:R2"/>
    <mergeCell ref="C3:R3"/>
    <mergeCell ref="C4:R4"/>
    <mergeCell ref="C5:R5"/>
  </mergeCells>
  <pageMargins left="0.23622047244094491" right="0.23622047244094491" top="0.74803149606299213" bottom="0.74803149606299213" header="0.31496062992125984" footer="0.31496062992125984"/>
  <pageSetup paperSize="5" scale="50" fitToHeight="0" orientation="landscape" horizontalDpi="4294967293" r:id="rId1"/>
  <rowBreaks count="1" manualBreakCount="1">
    <brk id="4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Presup. Aprobado-Ejec OAI (2)</vt:lpstr>
      <vt:lpstr>'Presup. Aprobado-Ejec OAI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VALLEJO GUZMAN</dc:creator>
  <cp:lastModifiedBy>MANUEL ANTONIO GUZMAN CUEVAS</cp:lastModifiedBy>
  <cp:lastPrinted>2025-04-09T15:25:52Z</cp:lastPrinted>
  <dcterms:created xsi:type="dcterms:W3CDTF">2023-05-08T22:14:21Z</dcterms:created>
  <dcterms:modified xsi:type="dcterms:W3CDTF">2026-07-19T23:08:19Z</dcterms:modified>
</cp:coreProperties>
</file>