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toridadportuariad-my.sharepoint.com/personal/cyarismelkis_portuaria_gob_do/Documents/Escritorio/Presupuesto aprobado julio/"/>
    </mc:Choice>
  </mc:AlternateContent>
  <xr:revisionPtr revIDLastSave="7" documentId="8_{C2B0B822-FD1B-41A2-93E3-D2387CBE62D7}" xr6:coauthVersionLast="47" xr6:coauthVersionMax="47" xr10:uidLastSave="{F626E3D0-C708-4363-B9AB-51E6606B204D}"/>
  <bookViews>
    <workbookView xWindow="-120" yWindow="-120" windowWidth="29040" windowHeight="15840" xr2:uid="{78EBE44A-6AD4-4FCE-8ADD-29E3D64BD620}"/>
  </bookViews>
  <sheets>
    <sheet name="Presup. aprobacion Juli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78" i="1" l="1"/>
  <c r="C78" i="1"/>
  <c r="B78" i="1"/>
  <c r="P77" i="1"/>
  <c r="P76" i="1"/>
  <c r="H75" i="1"/>
  <c r="G75" i="1"/>
  <c r="P75" i="1" s="1"/>
  <c r="E75" i="1"/>
  <c r="D75" i="1"/>
  <c r="C75" i="1"/>
  <c r="B75" i="1"/>
  <c r="P74" i="1"/>
  <c r="P73" i="1"/>
  <c r="P71" i="1"/>
  <c r="P70" i="1"/>
  <c r="P69" i="1"/>
  <c r="P68" i="1"/>
  <c r="P67" i="1"/>
  <c r="P66" i="1"/>
  <c r="P65" i="1"/>
  <c r="P64" i="1"/>
  <c r="P63" i="1"/>
  <c r="P62" i="1"/>
  <c r="O62" i="1"/>
  <c r="O80" i="1" s="1"/>
  <c r="N62" i="1"/>
  <c r="N80" i="1" s="1"/>
  <c r="M62" i="1"/>
  <c r="L62" i="1"/>
  <c r="J62" i="1"/>
  <c r="I62" i="1"/>
  <c r="H62" i="1"/>
  <c r="G62" i="1"/>
  <c r="F62" i="1"/>
  <c r="E62" i="1"/>
  <c r="D62" i="1"/>
  <c r="C62" i="1"/>
  <c r="B62" i="1"/>
  <c r="P61" i="1"/>
  <c r="P60" i="1"/>
  <c r="P59" i="1"/>
  <c r="P58" i="1"/>
  <c r="P57" i="1"/>
  <c r="P56" i="1"/>
  <c r="P55" i="1"/>
  <c r="P54" i="1"/>
  <c r="P53" i="1"/>
  <c r="O52" i="1"/>
  <c r="N52" i="1"/>
  <c r="M52" i="1"/>
  <c r="L52" i="1"/>
  <c r="K52" i="1"/>
  <c r="J52" i="1"/>
  <c r="I52" i="1"/>
  <c r="H52" i="1"/>
  <c r="G52" i="1"/>
  <c r="P52" i="1" s="1"/>
  <c r="F52" i="1"/>
  <c r="E52" i="1"/>
  <c r="D52" i="1"/>
  <c r="C52" i="1"/>
  <c r="B52" i="1"/>
  <c r="P51" i="1"/>
  <c r="P48" i="1"/>
  <c r="P47" i="1"/>
  <c r="P46" i="1"/>
  <c r="P45" i="1"/>
  <c r="P44" i="1"/>
  <c r="P43" i="1"/>
  <c r="P39" i="1"/>
  <c r="P38" i="1"/>
  <c r="P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P35" i="1"/>
  <c r="P34" i="1"/>
  <c r="P33" i="1"/>
  <c r="P32" i="1"/>
  <c r="P31" i="1"/>
  <c r="P30" i="1"/>
  <c r="P29" i="1"/>
  <c r="P28" i="1"/>
  <c r="P27" i="1"/>
  <c r="O26" i="1"/>
  <c r="N26" i="1"/>
  <c r="M26" i="1"/>
  <c r="L26" i="1"/>
  <c r="K26" i="1"/>
  <c r="J26" i="1"/>
  <c r="I26" i="1"/>
  <c r="H26" i="1"/>
  <c r="P26" i="1" s="1"/>
  <c r="G26" i="1"/>
  <c r="F26" i="1"/>
  <c r="E26" i="1"/>
  <c r="D26" i="1"/>
  <c r="C26" i="1"/>
  <c r="B26" i="1"/>
  <c r="P25" i="1"/>
  <c r="P24" i="1"/>
  <c r="P23" i="1"/>
  <c r="P22" i="1"/>
  <c r="P21" i="1"/>
  <c r="P20" i="1"/>
  <c r="P19" i="1"/>
  <c r="P18" i="1"/>
  <c r="P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J15" i="1"/>
  <c r="P15" i="1" s="1"/>
  <c r="D15" i="1"/>
  <c r="P14" i="1"/>
  <c r="P13" i="1"/>
  <c r="J12" i="1"/>
  <c r="P12" i="1" s="1"/>
  <c r="J11" i="1"/>
  <c r="E11" i="1"/>
  <c r="E10" i="1" s="1"/>
  <c r="E80" i="1" s="1"/>
  <c r="D11" i="1"/>
  <c r="D10" i="1" s="1"/>
  <c r="O10" i="1"/>
  <c r="N10" i="1"/>
  <c r="M10" i="1"/>
  <c r="M80" i="1" s="1"/>
  <c r="L10" i="1"/>
  <c r="L80" i="1" s="1"/>
  <c r="K10" i="1"/>
  <c r="K80" i="1" s="1"/>
  <c r="J10" i="1"/>
  <c r="J80" i="1" s="1"/>
  <c r="I10" i="1"/>
  <c r="I80" i="1" s="1"/>
  <c r="H10" i="1"/>
  <c r="H80" i="1" s="1"/>
  <c r="G10" i="1"/>
  <c r="G80" i="1" s="1"/>
  <c r="F10" i="1"/>
  <c r="F80" i="1" s="1"/>
  <c r="C10" i="1"/>
  <c r="C80" i="1" s="1"/>
  <c r="B10" i="1"/>
  <c r="B80" i="1" s="1"/>
  <c r="P10" i="1" l="1"/>
  <c r="D80" i="1"/>
  <c r="P80" i="1"/>
  <c r="P11" i="1"/>
</calcChain>
</file>

<file path=xl/sharedStrings.xml><?xml version="1.0" encoding="utf-8"?>
<sst xmlns="http://schemas.openxmlformats.org/spreadsheetml/2006/main" count="97" uniqueCount="97">
  <si>
    <t>PRESIDENCIA DE LA REPUBLICA</t>
  </si>
  <si>
    <t xml:space="preserve">AUTORIDAD PORTUARIA DOMINICANA </t>
  </si>
  <si>
    <t xml:space="preserve">Ejecución de Gastos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</si>
  <si>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</si>
  <si>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</si>
  <si>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</si>
  <si>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</si>
  <si>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</si>
  <si>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</si>
  <si>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</si>
  <si>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</si>
  <si>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</si>
  <si>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</si>
  <si>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</si>
  <si>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</si>
  <si>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</si>
  <si>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</si>
  <si>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</si>
  <si>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</si>
  <si>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</si>
  <si>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</si>
  <si>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</si>
  <si>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</si>
  <si>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</si>
  <si>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</si>
  <si>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</si>
  <si>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</si>
  <si>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</si>
  <si>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</si>
  <si>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</si>
  <si>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</si>
  <si>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</si>
  <si>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</si>
  <si>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</si>
  <si>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</si>
  <si>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</si>
  <si>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</si>
  <si>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</si>
  <si>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</si>
  <si>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</si>
  <si>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</si>
  <si>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</si>
  <si>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</si>
  <si>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</si>
  <si>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</si>
  <si>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</si>
  <si>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</si>
  <si>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</si>
  <si>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</si>
  <si>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</si>
  <si>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</si>
  <si>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</si>
  <si>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</si>
  <si>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</si>
  <si>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</si>
  <si>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</si>
  <si>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</si>
  <si>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</si>
  <si>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</si>
  <si>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</si>
  <si>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</si>
  <si>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</si>
  <si>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</si>
  <si>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</si>
  <si>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</si>
  <si>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</si>
  <si>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</si>
  <si>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</si>
  <si>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</si>
  <si>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</si>
  <si>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</si>
  <si>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</si>
  <si>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</si>
  <si>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</si>
  <si>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</si>
  <si>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</si>
  <si>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</si>
  <si>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</si>
  <si>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</si>
  <si>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</si>
  <si>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</si>
  <si>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</si>
  <si>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</si>
  <si>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</si>
  <si>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</si>
  <si>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</si>
  <si>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</si>
  <si>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</si>
  <si>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</si>
  <si>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</si>
  <si>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</si>
  <si>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</si>
  <si>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</si>
  <si>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12"/>
        <color theme="1"/>
        <rFont val="Aptos Narrow"/>
        <family val="2"/>
        <scheme val="minor"/>
      </rPr>
      <t>Presupuesto aprobado:</t>
    </r>
    <r>
      <rPr>
        <sz val="12"/>
        <color theme="1"/>
        <rFont val="Aptos Narrow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</si>
  <si>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2"/>
        <color theme="1"/>
        <rFont val="Aptos Narrow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</si>
  <si>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2"/>
        <color theme="1"/>
        <rFont val="Aptos Narrow"/>
        <family val="2"/>
        <scheme val="minor"/>
      </rPr>
      <t>Total devengado:</t>
    </r>
    <r>
      <rPr>
        <sz val="12"/>
        <color theme="1"/>
        <rFont val="Aptos Narrow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</si>
  <si>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Fuente: Sistema de Gestión Financiera (SIGEF)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</si>
</sst>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rgb="FF000000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readingOrder="1"/>
    </xf>
    <xf numFmtId="0" fontId="5" fillId="0" borderId="0" xfId="0" applyFont="1"/>
    <xf numFmtId="164" fontId="5" fillId="0" borderId="0" xfId="0" applyNumberFormat="1" applyFont="1"/>
    <xf numFmtId="0" fontId="4" fillId="0" borderId="0" xfId="0" applyFont="1"/>
    <xf numFmtId="0" fontId="6" fillId="3" borderId="7" xfId="0" applyFont="1" applyFill="1" applyBorder="1" applyAlignment="1">
      <alignment horizontal="center"/>
    </xf>
    <xf numFmtId="164" fontId="6" fillId="3" borderId="8" xfId="0" applyNumberFormat="1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8" fillId="0" borderId="9" xfId="0" applyFont="1" applyBorder="1" applyAlignment="1">
      <alignment horizontal="left" wrapText="1"/>
    </xf>
    <xf numFmtId="165" fontId="8" fillId="0" borderId="0" xfId="0" applyNumberFormat="1" applyFont="1" applyAlignment="1">
      <alignment horizontal="center" readingOrder="1"/>
    </xf>
    <xf numFmtId="165" fontId="8" fillId="0" borderId="0" xfId="0" applyNumberFormat="1" applyFont="1"/>
    <xf numFmtId="164" fontId="8" fillId="0" borderId="0" xfId="0" applyNumberFormat="1" applyFont="1"/>
    <xf numFmtId="165" fontId="9" fillId="0" borderId="0" xfId="0" applyNumberFormat="1" applyFont="1"/>
    <xf numFmtId="0" fontId="8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center" readingOrder="1"/>
    </xf>
    <xf numFmtId="164" fontId="8" fillId="0" borderId="0" xfId="1" applyNumberFormat="1" applyFont="1" applyBorder="1"/>
    <xf numFmtId="43" fontId="8" fillId="0" borderId="0" xfId="1" applyFont="1" applyBorder="1"/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center" readingOrder="1"/>
    </xf>
    <xf numFmtId="164" fontId="5" fillId="0" borderId="0" xfId="1" applyNumberFormat="1" applyFont="1" applyBorder="1"/>
    <xf numFmtId="164" fontId="5" fillId="0" borderId="0" xfId="1" applyNumberFormat="1" applyFont="1" applyFill="1" applyBorder="1" applyAlignment="1">
      <alignment horizontal="left" vertical="center" wrapText="1"/>
    </xf>
    <xf numFmtId="43" fontId="5" fillId="0" borderId="0" xfId="1" applyFont="1" applyBorder="1"/>
    <xf numFmtId="164" fontId="5" fillId="0" borderId="0" xfId="1" applyNumberFormat="1" applyFont="1" applyBorder="1" applyAlignment="1">
      <alignment horizontal="center" vertical="center"/>
    </xf>
    <xf numFmtId="164" fontId="8" fillId="0" borderId="0" xfId="1" applyNumberFormat="1" applyFont="1" applyBorder="1" applyAlignment="1">
      <alignment horizontal="center" readingOrder="1"/>
    </xf>
    <xf numFmtId="164" fontId="5" fillId="0" borderId="0" xfId="1" applyNumberFormat="1" applyFont="1" applyBorder="1" applyAlignment="1">
      <alignment horizontal="center" readingOrder="1"/>
    </xf>
    <xf numFmtId="164" fontId="5" fillId="0" borderId="0" xfId="1" applyNumberFormat="1" applyFont="1" applyAlignment="1">
      <alignment horizontal="center" readingOrder="1"/>
    </xf>
    <xf numFmtId="164" fontId="8" fillId="0" borderId="0" xfId="1" applyNumberFormat="1" applyFont="1" applyAlignment="1">
      <alignment horizontal="center" readingOrder="1"/>
    </xf>
    <xf numFmtId="164" fontId="5" fillId="0" borderId="0" xfId="1" applyNumberFormat="1" applyFont="1"/>
    <xf numFmtId="0" fontId="10" fillId="4" borderId="10" xfId="0" applyFont="1" applyFill="1" applyBorder="1" applyAlignment="1">
      <alignment vertical="center" wrapText="1"/>
    </xf>
    <xf numFmtId="164" fontId="6" fillId="4" borderId="10" xfId="1" applyNumberFormat="1" applyFont="1" applyFill="1" applyBorder="1" applyAlignment="1">
      <alignment horizontal="center" readingOrder="1"/>
    </xf>
    <xf numFmtId="0" fontId="5" fillId="0" borderId="11" xfId="0" applyFont="1" applyBorder="1" applyAlignment="1">
      <alignment vertical="center" wrapText="1"/>
    </xf>
    <xf numFmtId="43" fontId="5" fillId="0" borderId="0" xfId="0" applyNumberFormat="1" applyFont="1"/>
    <xf numFmtId="43" fontId="5" fillId="0" borderId="0" xfId="1" applyFont="1"/>
    <xf numFmtId="164" fontId="4" fillId="0" borderId="0" xfId="0" applyNumberFormat="1" applyFont="1"/>
    <xf numFmtId="0" fontId="8" fillId="0" borderId="11" xfId="0" applyFont="1" applyBorder="1" applyAlignment="1">
      <alignment wrapText="1"/>
    </xf>
    <xf numFmtId="43" fontId="5" fillId="0" borderId="0" xfId="0" applyNumberFormat="1" applyFont="1" applyAlignment="1">
      <alignment horizontal="center" readingOrder="1"/>
    </xf>
    <xf numFmtId="164" fontId="11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3" fontId="6" fillId="2" borderId="2" xfId="1" applyFont="1" applyFill="1" applyBorder="1" applyAlignment="1">
      <alignment horizontal="center" vertical="center" wrapText="1" readingOrder="1"/>
    </xf>
    <xf numFmtId="43" fontId="6" fillId="2" borderId="6" xfId="1" applyFont="1" applyFill="1" applyBorder="1" applyAlignment="1">
      <alignment horizontal="center" vertical="center" wrapText="1" readingOrder="1"/>
    </xf>
    <xf numFmtId="43" fontId="6" fillId="2" borderId="2" xfId="1" applyFont="1" applyFill="1" applyBorder="1" applyAlignment="1">
      <alignment horizontal="center" vertical="center" wrapText="1"/>
    </xf>
    <xf numFmtId="43" fontId="6" fillId="2" borderId="6" xfId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819150</xdr:colOff>
      <xdr:row>80</xdr:row>
      <xdr:rowOff>1203328</xdr:rowOff>
    </xdr:from>
    <xdr:to>
      <xdr:col>7</xdr:col>
      <xdr:colOff>1682750</xdr:colOff>
      <xdr:row>82</xdr:row>
      <xdr:rowOff>1641169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213D721-71B4-4568-B7DB-027D470C3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4150" y="38144453"/>
          <a:ext cx="5387975" cy="2993716"/>
        </a:xfrm>
        <a:prstGeom prst="rect">
          <a:avLst/>
        </a:prstGeom>
      </xdr:spPr>
    </xdr:pic>
    <xdr:clientData/>
  </xdr:twoCellAnchor>
  <xdr:twoCellAnchor editAs="oneCell">
    <xdr:from>
      <xdr:col>8</xdr:col>
      <xdr:colOff>514351</xdr:colOff>
      <xdr:row>80</xdr:row>
      <xdr:rowOff>965201</xdr:rowOff>
    </xdr:from>
    <xdr:to>
      <xdr:col>11</xdr:col>
      <xdr:colOff>388807</xdr:colOff>
      <xdr:row>82</xdr:row>
      <xdr:rowOff>920750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BF41A8-7D8D-40CC-91D2-77FE40093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1" y="37906326"/>
          <a:ext cx="4303581" cy="2511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0CD3B-62F9-4DCA-A82E-C3164325F263}">
  <dimension ref="A1:P84"/>
  <sheetViews>
    <sheetView showGridLines="0" tabSelected="1" view="pageBreakPreview" topLeftCell="A70" zoomScale="60" zoomScaleNormal="100" workbookViewId="0">
      <selection activeCell="N83" sqref="N83"/>
    </sheetView>
  </sheetViews>
  <sheetFormatPr baseColWidth="10" defaultRowHeight="15" x14ac:dyDescent="0.25"/>
  <cols>
    <col min="1" max="1" width="52.42578125" customWidth="1"/>
    <col min="2" max="2" width="23.85546875" customWidth="1"/>
    <col min="3" max="3" width="29.5703125" customWidth="1"/>
    <col min="4" max="4" width="18" customWidth="1"/>
    <col min="5" max="5" width="25.7109375" customWidth="1"/>
    <col min="6" max="6" width="19.85546875" customWidth="1"/>
    <col min="7" max="7" width="22.42578125" customWidth="1"/>
    <col min="8" max="8" width="27" customWidth="1"/>
    <col min="9" max="9" width="28.28515625" customWidth="1"/>
    <col min="10" max="10" width="26.7109375" customWidth="1"/>
    <col min="12" max="12" width="15.42578125" customWidth="1"/>
    <col min="14" max="14" width="16.42578125" customWidth="1"/>
    <col min="15" max="15" width="14.7109375" customWidth="1"/>
    <col min="16" max="16" width="24.5703125" customWidth="1"/>
  </cols>
  <sheetData>
    <row r="1" spans="1:16" ht="2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ht="21" x14ac:dyDescent="0.25">
      <c r="A2" s="42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21" x14ac:dyDescent="0.25">
      <c r="A3" s="44">
        <v>2026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1:16" ht="21" x14ac:dyDescent="0.25">
      <c r="A4" s="42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21" x14ac:dyDescent="0.25">
      <c r="A5" s="43" t="s">
        <v>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</row>
    <row r="6" spans="1:16" ht="21" x14ac:dyDescent="0.35">
      <c r="A6" s="1"/>
      <c r="B6" s="2"/>
      <c r="C6" s="3"/>
      <c r="D6" s="3"/>
      <c r="E6" s="3"/>
      <c r="F6" s="3"/>
      <c r="G6" s="3"/>
      <c r="H6" s="4"/>
      <c r="I6" s="3"/>
      <c r="J6" s="3"/>
      <c r="K6" s="3"/>
      <c r="L6" s="3"/>
      <c r="M6" s="3"/>
      <c r="N6" s="5"/>
      <c r="O6" s="5"/>
      <c r="P6" s="5"/>
    </row>
    <row r="7" spans="1:16" ht="21" x14ac:dyDescent="0.25">
      <c r="A7" s="46" t="s">
        <v>4</v>
      </c>
      <c r="B7" s="47" t="s">
        <v>5</v>
      </c>
      <c r="C7" s="49" t="s">
        <v>6</v>
      </c>
      <c r="D7" s="51" t="s">
        <v>7</v>
      </c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3"/>
    </row>
    <row r="8" spans="1:16" ht="21" x14ac:dyDescent="0.35">
      <c r="A8" s="46"/>
      <c r="B8" s="48"/>
      <c r="C8" s="50"/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6" t="s">
        <v>13</v>
      </c>
      <c r="J8" s="8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8" t="s">
        <v>19</v>
      </c>
      <c r="P8" s="9" t="s">
        <v>20</v>
      </c>
    </row>
    <row r="9" spans="1:16" ht="33" x14ac:dyDescent="0.35">
      <c r="A9" s="10" t="s">
        <v>21</v>
      </c>
      <c r="B9" s="11"/>
      <c r="C9" s="12"/>
      <c r="D9" s="12"/>
      <c r="E9" s="12"/>
      <c r="F9" s="12"/>
      <c r="G9" s="12"/>
      <c r="H9" s="13"/>
      <c r="I9" s="12"/>
      <c r="J9" s="12"/>
      <c r="K9" s="12"/>
      <c r="L9" s="12"/>
      <c r="M9" s="12"/>
      <c r="N9" s="12"/>
      <c r="O9" s="12"/>
      <c r="P9" s="14"/>
    </row>
    <row r="10" spans="1:16" ht="42" customHeight="1" x14ac:dyDescent="0.25">
      <c r="A10" s="15" t="s">
        <v>22</v>
      </c>
      <c r="B10" s="16">
        <f>B11+B12+B13+B14+B15</f>
        <v>1315474222</v>
      </c>
      <c r="C10" s="16">
        <f>C11+C12+C13+C14+C15</f>
        <v>1315474222</v>
      </c>
      <c r="D10" s="17">
        <f>SUM(D11:D15)</f>
        <v>89016390.289999992</v>
      </c>
      <c r="E10" s="18">
        <f>SUM(E11:E15)</f>
        <v>93030583.560000002</v>
      </c>
      <c r="F10" s="17">
        <f t="shared" ref="F10:K10" si="0">SUM(F11:F15)</f>
        <v>92654471.870000005</v>
      </c>
      <c r="G10" s="17">
        <f t="shared" si="0"/>
        <v>93774446.320000008</v>
      </c>
      <c r="H10" s="17">
        <f t="shared" si="0"/>
        <v>149502725.06</v>
      </c>
      <c r="I10" s="17">
        <f t="shared" si="0"/>
        <v>93429012.219999999</v>
      </c>
      <c r="J10" s="17">
        <f t="shared" si="0"/>
        <v>92695702.370000005</v>
      </c>
      <c r="K10" s="17">
        <f t="shared" si="0"/>
        <v>0</v>
      </c>
      <c r="L10" s="17">
        <f>SUM(L11:L15)</f>
        <v>0</v>
      </c>
      <c r="M10" s="13">
        <f t="shared" ref="M10:O10" si="1">SUM(M11:M15)</f>
        <v>0</v>
      </c>
      <c r="N10" s="13">
        <f t="shared" si="1"/>
        <v>0</v>
      </c>
      <c r="O10" s="13">
        <f t="shared" si="1"/>
        <v>0</v>
      </c>
      <c r="P10" s="17">
        <f>SUM(D10:O10)</f>
        <v>704103331.69000006</v>
      </c>
    </row>
    <row r="11" spans="1:16" ht="26.25" customHeight="1" x14ac:dyDescent="0.25">
      <c r="A11" s="19" t="s">
        <v>23</v>
      </c>
      <c r="B11" s="20">
        <v>882654345</v>
      </c>
      <c r="C11" s="20">
        <v>882654345</v>
      </c>
      <c r="D11" s="20">
        <f>534235.32+74402170.67</f>
        <v>74936405.989999995</v>
      </c>
      <c r="E11" s="21">
        <f>3689393.59+75297004</f>
        <v>78986397.590000004</v>
      </c>
      <c r="F11" s="22">
        <v>78223743</v>
      </c>
      <c r="G11" s="21">
        <v>79667488.170000002</v>
      </c>
      <c r="H11" s="21">
        <v>79055582.390000001</v>
      </c>
      <c r="I11" s="21">
        <v>73072094.730000004</v>
      </c>
      <c r="J11" s="21">
        <f>2313355.64+71846031.33</f>
        <v>74159386.969999999</v>
      </c>
      <c r="K11" s="21"/>
      <c r="L11" s="21"/>
      <c r="M11" s="21"/>
      <c r="N11" s="21"/>
      <c r="O11" s="21"/>
      <c r="P11" s="21">
        <f t="shared" ref="P11:P39" si="2">SUM(D11:O11)</f>
        <v>538101098.84000003</v>
      </c>
    </row>
    <row r="12" spans="1:16" ht="23.25" customHeight="1" x14ac:dyDescent="0.25">
      <c r="A12" s="19" t="s">
        <v>24</v>
      </c>
      <c r="B12" s="20">
        <v>143846303</v>
      </c>
      <c r="C12" s="20">
        <v>143846303</v>
      </c>
      <c r="D12" s="20">
        <v>3060000</v>
      </c>
      <c r="E12" s="21">
        <v>3120000</v>
      </c>
      <c r="F12" s="22">
        <v>3060000</v>
      </c>
      <c r="G12" s="21">
        <v>3060000</v>
      </c>
      <c r="H12" s="21">
        <v>59343147.359999999</v>
      </c>
      <c r="I12" s="21">
        <v>9050830.2800000012</v>
      </c>
      <c r="J12" s="21">
        <f>3029166.67+4363000</f>
        <v>7392166.6699999999</v>
      </c>
      <c r="K12" s="21"/>
      <c r="L12" s="21"/>
      <c r="M12" s="21"/>
      <c r="N12" s="21"/>
      <c r="O12" s="21"/>
      <c r="P12" s="21">
        <f t="shared" si="2"/>
        <v>88086144.310000002</v>
      </c>
    </row>
    <row r="13" spans="1:16" ht="33" customHeight="1" x14ac:dyDescent="0.25">
      <c r="A13" s="19" t="s">
        <v>25</v>
      </c>
      <c r="B13" s="20">
        <v>1648500</v>
      </c>
      <c r="C13" s="20">
        <v>1648500</v>
      </c>
      <c r="D13" s="20">
        <v>220000</v>
      </c>
      <c r="E13" s="21">
        <v>30000</v>
      </c>
      <c r="F13" s="22">
        <v>440000</v>
      </c>
      <c r="G13" s="21">
        <v>30000</v>
      </c>
      <c r="H13" s="21">
        <v>15000</v>
      </c>
      <c r="I13" s="21">
        <v>175000</v>
      </c>
      <c r="J13" s="21">
        <v>110000</v>
      </c>
      <c r="K13" s="21"/>
      <c r="L13" s="21"/>
      <c r="M13" s="21"/>
      <c r="N13" s="21"/>
      <c r="O13" s="21"/>
      <c r="P13" s="21">
        <f t="shared" si="2"/>
        <v>1020000</v>
      </c>
    </row>
    <row r="14" spans="1:16" ht="30.75" customHeight="1" x14ac:dyDescent="0.25">
      <c r="A14" s="19" t="s">
        <v>26</v>
      </c>
      <c r="B14" s="20">
        <v>110381333</v>
      </c>
      <c r="C14" s="20">
        <v>110381333</v>
      </c>
      <c r="D14" s="20">
        <v>55000</v>
      </c>
      <c r="E14" s="21">
        <v>0</v>
      </c>
      <c r="F14" s="22">
        <v>0</v>
      </c>
      <c r="G14" s="21">
        <v>30000</v>
      </c>
      <c r="H14" s="21">
        <v>0</v>
      </c>
      <c r="I14" s="21">
        <v>30000</v>
      </c>
      <c r="J14" s="21">
        <v>0</v>
      </c>
      <c r="K14" s="21"/>
      <c r="L14" s="21"/>
      <c r="M14" s="21"/>
      <c r="N14" s="21"/>
      <c r="O14" s="21"/>
      <c r="P14" s="21">
        <f t="shared" si="2"/>
        <v>115000</v>
      </c>
    </row>
    <row r="15" spans="1:16" ht="30" customHeight="1" x14ac:dyDescent="0.25">
      <c r="A15" s="19" t="s">
        <v>27</v>
      </c>
      <c r="B15" s="20">
        <v>176943741</v>
      </c>
      <c r="C15" s="20">
        <v>176943741</v>
      </c>
      <c r="D15" s="20">
        <f>213.76+10744770.54</f>
        <v>10744984.299999999</v>
      </c>
      <c r="E15" s="21">
        <v>10894185.970000001</v>
      </c>
      <c r="F15" s="22">
        <v>10930728.869999999</v>
      </c>
      <c r="G15" s="21">
        <v>10986958.15</v>
      </c>
      <c r="H15" s="21">
        <v>11088995.309999999</v>
      </c>
      <c r="I15" s="21">
        <v>11101087.210000001</v>
      </c>
      <c r="J15" s="21">
        <f>19190.96+11014957.77</f>
        <v>11034148.73</v>
      </c>
      <c r="K15" s="21"/>
      <c r="L15" s="21"/>
      <c r="M15" s="21"/>
      <c r="N15" s="21"/>
      <c r="O15" s="21"/>
      <c r="P15" s="21">
        <f t="shared" si="2"/>
        <v>76781088.539999992</v>
      </c>
    </row>
    <row r="16" spans="1:16" ht="36" customHeight="1" x14ac:dyDescent="0.25">
      <c r="A16" s="15" t="s">
        <v>28</v>
      </c>
      <c r="B16" s="16">
        <f>B17+B18+B19+B20+B21+B22+B23+B24+B25</f>
        <v>414373418</v>
      </c>
      <c r="C16" s="16">
        <f>C17+C18+C19+C20+C21+C22+C23+C24+C25</f>
        <v>380367527.64999998</v>
      </c>
      <c r="D16" s="16">
        <f>D17+D18+D19+D20+D21+D22+D23+D24+D25</f>
        <v>9521466.1199999992</v>
      </c>
      <c r="E16" s="16">
        <f>E17+E18+E19+E20+E21+E22+E23+E24+E25</f>
        <v>30983224.200000003</v>
      </c>
      <c r="F16" s="17">
        <f t="shared" ref="F16:K16" si="3">SUM(F17:F25)</f>
        <v>5930422.9100000001</v>
      </c>
      <c r="G16" s="17">
        <f t="shared" si="3"/>
        <v>8895933.4499999993</v>
      </c>
      <c r="H16" s="17">
        <f>SUM(H18:H25)</f>
        <v>30800880.129999995</v>
      </c>
      <c r="I16" s="17">
        <f t="shared" si="3"/>
        <v>22319510.530000001</v>
      </c>
      <c r="J16" s="17">
        <f t="shared" si="3"/>
        <v>17370575.599999998</v>
      </c>
      <c r="K16" s="17">
        <f t="shared" si="3"/>
        <v>0</v>
      </c>
      <c r="L16" s="17">
        <f>SUM(L17:L25)</f>
        <v>0</v>
      </c>
      <c r="M16" s="17">
        <f>SUM(M17:M25)</f>
        <v>0</v>
      </c>
      <c r="N16" s="17">
        <f>SUM(N17:N25)</f>
        <v>0</v>
      </c>
      <c r="O16" s="13">
        <f t="shared" ref="O16" si="4">SUM(O17:O25)</f>
        <v>0</v>
      </c>
      <c r="P16" s="17">
        <f t="shared" si="2"/>
        <v>125822012.94</v>
      </c>
    </row>
    <row r="17" spans="1:16" ht="29.25" customHeight="1" x14ac:dyDescent="0.25">
      <c r="A17" s="19" t="s">
        <v>29</v>
      </c>
      <c r="B17" s="20">
        <v>35051141</v>
      </c>
      <c r="C17" s="20">
        <v>40351141</v>
      </c>
      <c r="D17" s="20">
        <v>23805</v>
      </c>
      <c r="E17" s="21">
        <v>1243413.97</v>
      </c>
      <c r="F17" s="21">
        <v>33050</v>
      </c>
      <c r="G17" s="21">
        <v>5900</v>
      </c>
      <c r="H17" s="4">
        <v>0</v>
      </c>
      <c r="I17" s="21">
        <v>56715</v>
      </c>
      <c r="J17" s="21">
        <v>6000</v>
      </c>
      <c r="K17" s="21"/>
      <c r="L17" s="21"/>
      <c r="M17" s="21"/>
      <c r="N17" s="21"/>
      <c r="O17" s="21"/>
      <c r="P17" s="21">
        <f t="shared" si="2"/>
        <v>1368883.97</v>
      </c>
    </row>
    <row r="18" spans="1:16" ht="36" customHeight="1" x14ac:dyDescent="0.25">
      <c r="A18" s="19" t="s">
        <v>30</v>
      </c>
      <c r="B18" s="20">
        <v>62816535</v>
      </c>
      <c r="C18" s="20">
        <v>62816535</v>
      </c>
      <c r="D18" s="20">
        <v>0</v>
      </c>
      <c r="E18" s="21">
        <v>52590.65</v>
      </c>
      <c r="F18" s="21">
        <v>4620</v>
      </c>
      <c r="G18" s="21">
        <v>4864323.46</v>
      </c>
      <c r="H18" s="21">
        <v>23600000</v>
      </c>
      <c r="I18" s="21">
        <v>14163270</v>
      </c>
      <c r="J18" s="21">
        <v>5139.8999999999996</v>
      </c>
      <c r="K18" s="21"/>
      <c r="L18" s="21"/>
      <c r="M18" s="21"/>
      <c r="N18" s="21"/>
      <c r="O18" s="21"/>
      <c r="P18" s="21">
        <f t="shared" si="2"/>
        <v>42689944.009999998</v>
      </c>
    </row>
    <row r="19" spans="1:16" ht="22.5" customHeight="1" x14ac:dyDescent="0.25">
      <c r="A19" s="19" t="s">
        <v>31</v>
      </c>
      <c r="B19" s="20">
        <v>14325617</v>
      </c>
      <c r="C19" s="20">
        <v>14325617</v>
      </c>
      <c r="D19" s="20">
        <v>476631.39</v>
      </c>
      <c r="E19" s="21">
        <v>1049196.5900000001</v>
      </c>
      <c r="F19" s="21">
        <v>980062.56</v>
      </c>
      <c r="G19" s="21">
        <v>1042315.3300000003</v>
      </c>
      <c r="H19" s="21">
        <v>1136970.8600000001</v>
      </c>
      <c r="I19" s="21">
        <v>1595921.7100000002</v>
      </c>
      <c r="J19" s="21">
        <v>2047415.6100000003</v>
      </c>
      <c r="K19" s="21"/>
      <c r="L19" s="21"/>
      <c r="M19" s="21"/>
      <c r="N19" s="21"/>
      <c r="O19" s="21"/>
      <c r="P19" s="21">
        <f t="shared" si="2"/>
        <v>8328514.0500000007</v>
      </c>
    </row>
    <row r="20" spans="1:16" ht="29.25" customHeight="1" x14ac:dyDescent="0.25">
      <c r="A20" s="19" t="s">
        <v>32</v>
      </c>
      <c r="B20" s="20">
        <v>1210508</v>
      </c>
      <c r="C20" s="20">
        <v>2310508</v>
      </c>
      <c r="D20" s="20">
        <v>112765</v>
      </c>
      <c r="E20" s="21">
        <v>45085</v>
      </c>
      <c r="F20" s="21">
        <v>0</v>
      </c>
      <c r="G20" s="21">
        <v>20665</v>
      </c>
      <c r="H20" s="21">
        <v>0</v>
      </c>
      <c r="I20" s="21">
        <v>1150</v>
      </c>
      <c r="J20" s="21">
        <v>1025</v>
      </c>
      <c r="K20" s="21"/>
      <c r="L20" s="21"/>
      <c r="M20" s="21"/>
      <c r="N20" s="21"/>
      <c r="O20" s="21"/>
      <c r="P20" s="21">
        <f t="shared" si="2"/>
        <v>180690</v>
      </c>
    </row>
    <row r="21" spans="1:16" ht="24.75" customHeight="1" x14ac:dyDescent="0.25">
      <c r="A21" s="19" t="s">
        <v>33</v>
      </c>
      <c r="B21" s="20">
        <v>19410066</v>
      </c>
      <c r="C21" s="20">
        <v>19331396</v>
      </c>
      <c r="D21" s="20">
        <v>0</v>
      </c>
      <c r="E21" s="21">
        <v>351339.67</v>
      </c>
      <c r="F21" s="21">
        <v>147200.73000000001</v>
      </c>
      <c r="G21" s="21">
        <v>145785.76999999999</v>
      </c>
      <c r="H21" s="21">
        <v>0</v>
      </c>
      <c r="I21" s="21">
        <v>47656.75</v>
      </c>
      <c r="J21" s="21">
        <v>6837835.0099999998</v>
      </c>
      <c r="K21" s="21"/>
      <c r="L21" s="21"/>
      <c r="M21" s="21"/>
      <c r="N21" s="21"/>
      <c r="O21" s="21"/>
      <c r="P21" s="21">
        <f t="shared" si="2"/>
        <v>7529817.9299999997</v>
      </c>
    </row>
    <row r="22" spans="1:16" ht="19.5" customHeight="1" x14ac:dyDescent="0.25">
      <c r="A22" s="19" t="s">
        <v>34</v>
      </c>
      <c r="B22" s="20">
        <v>43616689</v>
      </c>
      <c r="C22" s="20">
        <v>36873488.939999998</v>
      </c>
      <c r="D22" s="20">
        <v>251299.69</v>
      </c>
      <c r="E22" s="21">
        <v>2320545.04</v>
      </c>
      <c r="F22" s="21">
        <v>0</v>
      </c>
      <c r="G22" s="21">
        <v>0</v>
      </c>
      <c r="H22" s="21">
        <v>1443799.38</v>
      </c>
      <c r="I22" s="21">
        <v>1327138.76</v>
      </c>
      <c r="J22" s="21">
        <v>1526366.34</v>
      </c>
      <c r="K22" s="21"/>
      <c r="L22" s="21"/>
      <c r="M22" s="21"/>
      <c r="N22" s="21"/>
      <c r="O22" s="21"/>
      <c r="P22" s="21">
        <f t="shared" si="2"/>
        <v>6869149.21</v>
      </c>
    </row>
    <row r="23" spans="1:16" ht="67.5" customHeight="1" x14ac:dyDescent="0.25">
      <c r="A23" s="19" t="s">
        <v>35</v>
      </c>
      <c r="B23" s="20">
        <v>20233742</v>
      </c>
      <c r="C23" s="20">
        <v>34846742</v>
      </c>
      <c r="D23" s="20">
        <v>0</v>
      </c>
      <c r="E23" s="21">
        <v>781822.79</v>
      </c>
      <c r="F23" s="21">
        <v>2121245.61</v>
      </c>
      <c r="G23" s="21">
        <v>796901.96</v>
      </c>
      <c r="H23" s="21">
        <v>705438.02</v>
      </c>
      <c r="I23" s="21">
        <v>354926.82</v>
      </c>
      <c r="J23" s="21">
        <v>859595.01</v>
      </c>
      <c r="K23" s="21"/>
      <c r="L23" s="21"/>
      <c r="M23" s="21"/>
      <c r="N23" s="21"/>
      <c r="O23" s="21"/>
      <c r="P23" s="21">
        <f t="shared" si="2"/>
        <v>5619930.21</v>
      </c>
    </row>
    <row r="24" spans="1:16" ht="50.25" customHeight="1" x14ac:dyDescent="0.25">
      <c r="A24" s="19" t="s">
        <v>36</v>
      </c>
      <c r="B24" s="20">
        <v>215882302</v>
      </c>
      <c r="C24" s="20">
        <v>165033281.71000001</v>
      </c>
      <c r="D24" s="4">
        <v>8656965.0399999991</v>
      </c>
      <c r="E24" s="21">
        <v>24161567.870000001</v>
      </c>
      <c r="F24" s="21">
        <v>2589649.34</v>
      </c>
      <c r="G24" s="21">
        <v>1944305.76</v>
      </c>
      <c r="H24" s="21">
        <v>3862507.2199999997</v>
      </c>
      <c r="I24" s="21">
        <v>4732032.4300000006</v>
      </c>
      <c r="J24" s="21">
        <v>6054009.0399999991</v>
      </c>
      <c r="K24" s="21"/>
      <c r="L24" s="21"/>
      <c r="M24" s="21"/>
      <c r="N24" s="21"/>
      <c r="O24" s="21"/>
      <c r="P24" s="21">
        <f t="shared" si="2"/>
        <v>52001036.699999996</v>
      </c>
    </row>
    <row r="25" spans="1:16" ht="42" customHeight="1" x14ac:dyDescent="0.25">
      <c r="A25" s="19" t="s">
        <v>37</v>
      </c>
      <c r="B25" s="20">
        <v>1826818</v>
      </c>
      <c r="C25" s="20">
        <v>4478818</v>
      </c>
      <c r="D25" s="20">
        <v>0</v>
      </c>
      <c r="E25" s="21">
        <v>977662.62</v>
      </c>
      <c r="F25" s="21">
        <v>54594.67</v>
      </c>
      <c r="G25" s="21">
        <v>75736.17</v>
      </c>
      <c r="H25" s="21">
        <v>52164.65</v>
      </c>
      <c r="I25" s="21">
        <v>40699.06</v>
      </c>
      <c r="J25" s="21">
        <v>33189.69</v>
      </c>
      <c r="K25" s="21"/>
      <c r="L25" s="21"/>
      <c r="M25" s="21"/>
      <c r="N25" s="21"/>
      <c r="O25" s="21"/>
      <c r="P25" s="21">
        <f t="shared" si="2"/>
        <v>1234046.8599999999</v>
      </c>
    </row>
    <row r="26" spans="1:16" ht="37.5" customHeight="1" x14ac:dyDescent="0.25">
      <c r="A26" s="15" t="s">
        <v>38</v>
      </c>
      <c r="B26" s="16">
        <f>B27+B28+B29+B30+B31+B32+B33+B34+B35</f>
        <v>72735410</v>
      </c>
      <c r="C26" s="16">
        <f>C27+C28+C29+C30+C31+C32+C33+C34+C35</f>
        <v>45435410</v>
      </c>
      <c r="D26" s="16">
        <f>D27+D28+D29+D30+D31+D32+D33+D34+D35</f>
        <v>5467</v>
      </c>
      <c r="E26" s="16">
        <f>E27+E28+E29+E30+E31+E32+E33+E34+E35</f>
        <v>2481623.6799999997</v>
      </c>
      <c r="F26" s="17">
        <f t="shared" ref="F26:K26" si="5">SUM(F27:F35)</f>
        <v>1588050.6400000001</v>
      </c>
      <c r="G26" s="17">
        <f t="shared" si="5"/>
        <v>1546182</v>
      </c>
      <c r="H26" s="17">
        <f t="shared" si="5"/>
        <v>473648.58</v>
      </c>
      <c r="I26" s="17">
        <f t="shared" si="5"/>
        <v>2003715.1600000001</v>
      </c>
      <c r="J26" s="17">
        <f t="shared" si="5"/>
        <v>1145390.6299999999</v>
      </c>
      <c r="K26" s="17">
        <f t="shared" si="5"/>
        <v>0</v>
      </c>
      <c r="L26" s="17">
        <f>SUM(L27:L35)</f>
        <v>0</v>
      </c>
      <c r="M26" s="17">
        <f>SUM(M27:M35)</f>
        <v>0</v>
      </c>
      <c r="N26" s="17">
        <f>SUM(N27:N35)</f>
        <v>0</v>
      </c>
      <c r="O26" s="13">
        <f t="shared" ref="O26" si="6">SUM(O27:O35)</f>
        <v>0</v>
      </c>
      <c r="P26" s="17">
        <f t="shared" si="2"/>
        <v>9244077.6900000013</v>
      </c>
    </row>
    <row r="27" spans="1:16" ht="39.75" customHeight="1" x14ac:dyDescent="0.25">
      <c r="A27" s="19" t="s">
        <v>39</v>
      </c>
      <c r="B27" s="20">
        <v>6206033</v>
      </c>
      <c r="C27" s="20">
        <v>2206033</v>
      </c>
      <c r="D27" s="21">
        <v>2567</v>
      </c>
      <c r="E27" s="21">
        <v>696623.64</v>
      </c>
      <c r="F27" s="21">
        <v>107862.76</v>
      </c>
      <c r="G27" s="21">
        <v>46289.07</v>
      </c>
      <c r="H27" s="21">
        <v>111377.16</v>
      </c>
      <c r="I27" s="21">
        <v>123529.83999999995</v>
      </c>
      <c r="J27" s="21">
        <v>24477.3</v>
      </c>
      <c r="K27" s="21"/>
      <c r="L27" s="21"/>
      <c r="M27" s="21"/>
      <c r="N27" s="21"/>
      <c r="O27" s="21"/>
      <c r="P27" s="21">
        <f t="shared" si="2"/>
        <v>1112726.77</v>
      </c>
    </row>
    <row r="28" spans="1:16" ht="35.25" customHeight="1" x14ac:dyDescent="0.25">
      <c r="A28" s="19" t="s">
        <v>40</v>
      </c>
      <c r="B28" s="20">
        <v>2622890</v>
      </c>
      <c r="C28" s="20">
        <v>2622890</v>
      </c>
      <c r="D28" s="21">
        <v>0</v>
      </c>
      <c r="E28" s="21">
        <v>6166.19</v>
      </c>
      <c r="F28" s="21">
        <v>0</v>
      </c>
      <c r="G28" s="21">
        <v>785</v>
      </c>
      <c r="H28" s="21">
        <v>0</v>
      </c>
      <c r="I28" s="21">
        <v>0</v>
      </c>
      <c r="J28" s="21">
        <v>0</v>
      </c>
      <c r="K28" s="21"/>
      <c r="L28" s="21"/>
      <c r="M28" s="21"/>
      <c r="N28" s="21"/>
      <c r="O28" s="21"/>
      <c r="P28" s="21">
        <f t="shared" si="2"/>
        <v>6951.19</v>
      </c>
    </row>
    <row r="29" spans="1:16" ht="39.75" customHeight="1" x14ac:dyDescent="0.25">
      <c r="A29" s="19" t="s">
        <v>41</v>
      </c>
      <c r="B29" s="20">
        <v>1974194</v>
      </c>
      <c r="C29" s="20">
        <v>1974194</v>
      </c>
      <c r="D29" s="21">
        <v>0</v>
      </c>
      <c r="E29" s="21">
        <v>112938.08</v>
      </c>
      <c r="F29" s="21">
        <v>0</v>
      </c>
      <c r="G29" s="21">
        <v>4025.65</v>
      </c>
      <c r="H29" s="21">
        <v>223</v>
      </c>
      <c r="I29" s="21">
        <v>4538.17</v>
      </c>
      <c r="J29" s="21">
        <v>0</v>
      </c>
      <c r="K29" s="21"/>
      <c r="L29" s="21"/>
      <c r="M29" s="21"/>
      <c r="O29" s="21"/>
      <c r="P29" s="21">
        <f t="shared" si="2"/>
        <v>121724.9</v>
      </c>
    </row>
    <row r="30" spans="1:16" ht="40.5" customHeight="1" x14ac:dyDescent="0.25">
      <c r="A30" s="19" t="s">
        <v>42</v>
      </c>
      <c r="B30" s="20">
        <v>421458</v>
      </c>
      <c r="C30" s="20">
        <v>606458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/>
      <c r="L30" s="21"/>
      <c r="M30" s="21"/>
      <c r="N30" s="21"/>
      <c r="O30" s="21"/>
      <c r="P30" s="21">
        <f t="shared" si="2"/>
        <v>0</v>
      </c>
    </row>
    <row r="31" spans="1:16" ht="50.25" customHeight="1" x14ac:dyDescent="0.25">
      <c r="A31" s="19" t="s">
        <v>43</v>
      </c>
      <c r="B31" s="20">
        <v>205737</v>
      </c>
      <c r="C31" s="20">
        <v>205737</v>
      </c>
      <c r="D31" s="21">
        <v>1300</v>
      </c>
      <c r="E31" s="21">
        <v>110251.61</v>
      </c>
      <c r="F31" s="21">
        <v>1560</v>
      </c>
      <c r="G31" s="21">
        <v>6920.2</v>
      </c>
      <c r="H31" s="21">
        <v>1148.02</v>
      </c>
      <c r="I31" s="21">
        <v>15129.399999999998</v>
      </c>
      <c r="J31" s="21">
        <v>2671</v>
      </c>
      <c r="K31" s="21"/>
      <c r="L31" s="21"/>
      <c r="M31" s="21"/>
      <c r="N31" s="21"/>
      <c r="O31" s="21"/>
      <c r="P31" s="21">
        <f t="shared" si="2"/>
        <v>138980.23000000001</v>
      </c>
    </row>
    <row r="32" spans="1:16" ht="47.25" customHeight="1" x14ac:dyDescent="0.25">
      <c r="A32" s="19" t="s">
        <v>44</v>
      </c>
      <c r="B32" s="20">
        <v>31852950</v>
      </c>
      <c r="C32" s="20">
        <v>2052950</v>
      </c>
      <c r="D32" s="21">
        <v>1100</v>
      </c>
      <c r="E32" s="21">
        <v>27963</v>
      </c>
      <c r="F32" s="21">
        <v>13267.31</v>
      </c>
      <c r="G32" s="21">
        <v>6890</v>
      </c>
      <c r="H32" s="21">
        <v>36320.400000000001</v>
      </c>
      <c r="I32" s="21">
        <v>46305.8</v>
      </c>
      <c r="J32" s="21">
        <v>2811.13</v>
      </c>
      <c r="K32" s="21"/>
      <c r="L32" s="21"/>
      <c r="M32" s="21"/>
      <c r="O32" s="21"/>
      <c r="P32" s="21">
        <f t="shared" si="2"/>
        <v>134657.64000000001</v>
      </c>
    </row>
    <row r="33" spans="1:16" ht="48.75" customHeight="1" x14ac:dyDescent="0.25">
      <c r="A33" s="19" t="s">
        <v>45</v>
      </c>
      <c r="B33" s="20">
        <v>12353872</v>
      </c>
      <c r="C33" s="20">
        <v>18098872</v>
      </c>
      <c r="D33" s="21">
        <v>0</v>
      </c>
      <c r="E33" s="21">
        <v>863049.59</v>
      </c>
      <c r="F33" s="21">
        <v>1278221.02</v>
      </c>
      <c r="G33" s="21">
        <v>1457694</v>
      </c>
      <c r="H33" s="21">
        <v>0</v>
      </c>
      <c r="I33" s="21">
        <v>1104982</v>
      </c>
      <c r="J33" s="21">
        <v>1093914</v>
      </c>
      <c r="K33" s="21"/>
      <c r="L33" s="21"/>
      <c r="M33" s="21"/>
      <c r="N33" s="21"/>
      <c r="O33" s="21"/>
      <c r="P33" s="21">
        <f t="shared" si="2"/>
        <v>5797860.6099999994</v>
      </c>
    </row>
    <row r="34" spans="1:16" ht="45" customHeight="1" x14ac:dyDescent="0.25">
      <c r="A34" s="19" t="s">
        <v>46</v>
      </c>
      <c r="B34" s="20">
        <v>0</v>
      </c>
      <c r="C34" s="20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/>
      <c r="L34" s="21"/>
      <c r="M34" s="21"/>
      <c r="N34" s="21"/>
      <c r="O34" s="21"/>
      <c r="P34" s="21">
        <f t="shared" si="2"/>
        <v>0</v>
      </c>
    </row>
    <row r="35" spans="1:16" ht="42" customHeight="1" x14ac:dyDescent="0.25">
      <c r="A35" s="19" t="s">
        <v>47</v>
      </c>
      <c r="B35" s="20">
        <v>17098276</v>
      </c>
      <c r="C35" s="20">
        <v>17668276</v>
      </c>
      <c r="D35" s="21">
        <v>500</v>
      </c>
      <c r="E35" s="21">
        <v>664631.56999999995</v>
      </c>
      <c r="F35" s="21">
        <v>187139.55</v>
      </c>
      <c r="G35" s="21">
        <v>23578.080000000002</v>
      </c>
      <c r="H35" s="21">
        <v>324580</v>
      </c>
      <c r="I35" s="21">
        <v>709229.95000000007</v>
      </c>
      <c r="J35" s="21">
        <v>21517.200000000001</v>
      </c>
      <c r="K35" s="21"/>
      <c r="L35" s="21"/>
      <c r="M35" s="21"/>
      <c r="N35" s="21"/>
      <c r="O35" s="21"/>
      <c r="P35" s="21">
        <f t="shared" si="2"/>
        <v>1931176.3499999999</v>
      </c>
    </row>
    <row r="36" spans="1:16" ht="33.75" customHeight="1" x14ac:dyDescent="0.25">
      <c r="A36" s="15" t="s">
        <v>48</v>
      </c>
      <c r="B36" s="16">
        <f>B37+B43+B38+B44+B39</f>
        <v>6693083</v>
      </c>
      <c r="C36" s="16">
        <f>C37+C43+C38+C44+C39</f>
        <v>9124951.3499999996</v>
      </c>
      <c r="D36" s="16">
        <f>D37+D43+D38+D44</f>
        <v>1016994.1799999999</v>
      </c>
      <c r="E36" s="16">
        <f>E37+E43+E39+E38+E44</f>
        <v>2871868.38</v>
      </c>
      <c r="F36" s="17">
        <f t="shared" ref="F36:O36" si="7">SUM(F37:F51)</f>
        <v>300000</v>
      </c>
      <c r="G36" s="17">
        <f t="shared" si="7"/>
        <v>200000</v>
      </c>
      <c r="H36" s="17">
        <f t="shared" si="7"/>
        <v>0</v>
      </c>
      <c r="I36" s="17">
        <f>SUM(I37:I44)</f>
        <v>907348.33</v>
      </c>
      <c r="J36" s="17">
        <f t="shared" si="7"/>
        <v>1236119.58</v>
      </c>
      <c r="K36" s="17">
        <f t="shared" si="7"/>
        <v>0</v>
      </c>
      <c r="L36" s="17">
        <f t="shared" si="7"/>
        <v>0</v>
      </c>
      <c r="M36" s="17">
        <f t="shared" si="7"/>
        <v>0</v>
      </c>
      <c r="N36" s="17">
        <f t="shared" si="7"/>
        <v>0</v>
      </c>
      <c r="O36" s="13">
        <f t="shared" si="7"/>
        <v>0</v>
      </c>
      <c r="P36" s="21">
        <f>SUM(D36:O36)</f>
        <v>6532330.4699999997</v>
      </c>
    </row>
    <row r="37" spans="1:16" ht="39" customHeight="1" x14ac:dyDescent="0.25">
      <c r="A37" s="19" t="s">
        <v>49</v>
      </c>
      <c r="B37" s="20">
        <v>3998719</v>
      </c>
      <c r="C37" s="20">
        <v>6146219</v>
      </c>
      <c r="D37" s="21">
        <v>600000</v>
      </c>
      <c r="E37" s="21">
        <v>2467500</v>
      </c>
      <c r="F37" s="21">
        <v>300000</v>
      </c>
      <c r="G37" s="21">
        <v>200000</v>
      </c>
      <c r="H37" s="21">
        <v>0</v>
      </c>
      <c r="I37" s="21">
        <v>893348.33</v>
      </c>
      <c r="J37" s="21">
        <v>636119.57999999996</v>
      </c>
      <c r="K37" s="21"/>
      <c r="L37" s="23"/>
      <c r="M37" s="21"/>
      <c r="N37" s="21"/>
      <c r="O37" s="21"/>
      <c r="P37" s="21">
        <f t="shared" si="2"/>
        <v>5096967.91</v>
      </c>
    </row>
    <row r="38" spans="1:16" ht="50.25" customHeight="1" x14ac:dyDescent="0.25">
      <c r="A38" s="19" t="s">
        <v>50</v>
      </c>
      <c r="B38" s="20">
        <v>363919</v>
      </c>
      <c r="C38" s="20">
        <v>443919</v>
      </c>
      <c r="D38" s="21">
        <v>416994.18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4">
        <v>500000</v>
      </c>
      <c r="K38" s="21"/>
      <c r="L38" s="21"/>
      <c r="M38" s="21"/>
      <c r="N38" s="21"/>
      <c r="O38" s="21"/>
      <c r="P38" s="21">
        <f t="shared" si="2"/>
        <v>916994.17999999993</v>
      </c>
    </row>
    <row r="39" spans="1:16" ht="44.25" customHeight="1" x14ac:dyDescent="0.25">
      <c r="A39" s="19" t="s">
        <v>51</v>
      </c>
      <c r="B39" s="20">
        <v>527250</v>
      </c>
      <c r="C39" s="20">
        <v>527250</v>
      </c>
      <c r="D39" s="21">
        <v>0</v>
      </c>
      <c r="E39" s="21">
        <v>200000</v>
      </c>
      <c r="F39" s="21">
        <v>0</v>
      </c>
      <c r="G39" s="21">
        <v>0</v>
      </c>
      <c r="H39" s="21">
        <v>0</v>
      </c>
      <c r="I39" s="21">
        <v>0</v>
      </c>
      <c r="J39" s="24">
        <v>100000</v>
      </c>
      <c r="K39" s="21"/>
      <c r="L39" s="21"/>
      <c r="M39" s="21"/>
      <c r="N39" s="21"/>
      <c r="O39" s="21"/>
      <c r="P39" s="21">
        <f t="shared" si="2"/>
        <v>300000</v>
      </c>
    </row>
    <row r="40" spans="1:16" ht="51.75" customHeight="1" x14ac:dyDescent="0.25">
      <c r="A40" s="19" t="s">
        <v>52</v>
      </c>
      <c r="B40" s="20"/>
      <c r="C40" s="20"/>
      <c r="D40" s="21">
        <v>0</v>
      </c>
      <c r="E40" s="21">
        <v>0</v>
      </c>
      <c r="F40" s="21">
        <v>0</v>
      </c>
      <c r="G40" s="21"/>
      <c r="H40" s="21"/>
      <c r="I40" s="21"/>
      <c r="J40" s="24"/>
      <c r="K40" s="21"/>
      <c r="L40" s="21"/>
      <c r="M40" s="21"/>
      <c r="N40" s="21"/>
      <c r="O40" s="21"/>
      <c r="P40" s="21">
        <v>0</v>
      </c>
    </row>
    <row r="41" spans="1:16" ht="48.75" customHeight="1" x14ac:dyDescent="0.25">
      <c r="A41" s="19" t="s">
        <v>53</v>
      </c>
      <c r="B41" s="20"/>
      <c r="C41" s="20"/>
      <c r="D41" s="21">
        <v>0</v>
      </c>
      <c r="E41" s="21">
        <v>0</v>
      </c>
      <c r="F41" s="21">
        <v>0</v>
      </c>
      <c r="G41" s="21"/>
      <c r="H41" s="21"/>
      <c r="I41" s="21">
        <v>0</v>
      </c>
      <c r="J41" s="24"/>
      <c r="K41" s="21"/>
      <c r="L41" s="21"/>
      <c r="M41" s="21"/>
      <c r="N41" s="21"/>
      <c r="O41" s="21"/>
      <c r="P41" s="21">
        <v>0</v>
      </c>
    </row>
    <row r="42" spans="1:16" ht="26.25" customHeight="1" x14ac:dyDescent="0.25">
      <c r="A42" s="19" t="s">
        <v>54</v>
      </c>
      <c r="B42" s="20"/>
      <c r="C42" s="20"/>
      <c r="D42" s="21">
        <v>0</v>
      </c>
      <c r="E42" s="21"/>
      <c r="F42" s="21">
        <v>0</v>
      </c>
      <c r="G42" s="21"/>
      <c r="H42" s="21"/>
      <c r="I42" s="21"/>
      <c r="J42" s="24"/>
      <c r="K42" s="21"/>
      <c r="L42" s="21"/>
      <c r="M42" s="21"/>
      <c r="N42" s="21"/>
      <c r="O42" s="21"/>
      <c r="P42" s="21">
        <v>0</v>
      </c>
    </row>
    <row r="43" spans="1:16" ht="44.25" customHeight="1" x14ac:dyDescent="0.25">
      <c r="A43" s="19" t="s">
        <v>55</v>
      </c>
      <c r="B43" s="20">
        <v>1803195</v>
      </c>
      <c r="C43" s="20">
        <v>1803195</v>
      </c>
      <c r="D43" s="4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/>
      <c r="L43" s="21"/>
      <c r="M43" s="21"/>
      <c r="N43" s="21"/>
      <c r="O43" s="21"/>
      <c r="P43" s="21">
        <f t="shared" ref="P43:P48" si="8">SUM(D43:O43)</f>
        <v>0</v>
      </c>
    </row>
    <row r="44" spans="1:16" ht="45.75" customHeight="1" x14ac:dyDescent="0.25">
      <c r="A44" s="19" t="s">
        <v>56</v>
      </c>
      <c r="B44" s="20">
        <v>0</v>
      </c>
      <c r="C44" s="20">
        <v>204368.35</v>
      </c>
      <c r="D44" s="21">
        <v>0</v>
      </c>
      <c r="E44" s="21">
        <v>204368.38</v>
      </c>
      <c r="F44" s="21">
        <v>0</v>
      </c>
      <c r="G44" s="21">
        <v>0</v>
      </c>
      <c r="H44" s="21">
        <v>0</v>
      </c>
      <c r="I44" s="21">
        <v>14000</v>
      </c>
      <c r="J44" s="21">
        <v>0</v>
      </c>
      <c r="K44" s="21"/>
      <c r="L44" s="21"/>
      <c r="M44" s="21"/>
      <c r="N44" s="21"/>
      <c r="O44" s="21"/>
      <c r="P44" s="21">
        <f t="shared" si="8"/>
        <v>218368.38</v>
      </c>
    </row>
    <row r="45" spans="1:16" ht="26.25" customHeight="1" x14ac:dyDescent="0.25">
      <c r="A45" s="15" t="s">
        <v>57</v>
      </c>
      <c r="B45" s="16"/>
      <c r="C45" s="16"/>
      <c r="D45" s="17"/>
      <c r="E45" s="21">
        <v>0</v>
      </c>
      <c r="F45" s="17">
        <v>0</v>
      </c>
      <c r="G45" s="17">
        <v>0</v>
      </c>
      <c r="H45" s="17">
        <v>0</v>
      </c>
      <c r="I45" s="21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21">
        <f t="shared" si="8"/>
        <v>0</v>
      </c>
    </row>
    <row r="46" spans="1:16" ht="29.25" customHeight="1" x14ac:dyDescent="0.25">
      <c r="A46" s="19" t="s">
        <v>58</v>
      </c>
      <c r="B46" s="20">
        <v>0</v>
      </c>
      <c r="C46" s="20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/>
      <c r="P46" s="21">
        <f t="shared" si="8"/>
        <v>0</v>
      </c>
    </row>
    <row r="47" spans="1:16" ht="47.25" customHeight="1" x14ac:dyDescent="0.25">
      <c r="A47" s="19" t="s">
        <v>59</v>
      </c>
      <c r="B47" s="20">
        <v>0</v>
      </c>
      <c r="C47" s="20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/>
      <c r="P47" s="21">
        <f t="shared" si="8"/>
        <v>0</v>
      </c>
    </row>
    <row r="48" spans="1:16" ht="45" customHeight="1" x14ac:dyDescent="0.25">
      <c r="A48" s="19" t="s">
        <v>60</v>
      </c>
      <c r="B48" s="20">
        <v>0</v>
      </c>
      <c r="C48" s="20">
        <v>0</v>
      </c>
      <c r="D48" s="4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/>
      <c r="P48" s="21">
        <f t="shared" si="8"/>
        <v>0</v>
      </c>
    </row>
    <row r="49" spans="1:16" ht="56.25" customHeight="1" x14ac:dyDescent="0.25">
      <c r="A49" s="19" t="s">
        <v>61</v>
      </c>
      <c r="B49" s="20">
        <v>0</v>
      </c>
      <c r="C49" s="20">
        <v>0</v>
      </c>
      <c r="D49" s="21"/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/>
      <c r="P49" s="21">
        <v>0</v>
      </c>
    </row>
    <row r="50" spans="1:16" ht="42.75" customHeight="1" x14ac:dyDescent="0.25">
      <c r="A50" s="19" t="s">
        <v>62</v>
      </c>
      <c r="B50" s="20">
        <v>0</v>
      </c>
      <c r="C50" s="20">
        <v>0</v>
      </c>
      <c r="D50" s="21"/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/>
      <c r="P50" s="21">
        <v>0</v>
      </c>
    </row>
    <row r="51" spans="1:16" ht="47.25" customHeight="1" x14ac:dyDescent="0.25">
      <c r="A51" s="19" t="s">
        <v>63</v>
      </c>
      <c r="B51" s="20">
        <v>0</v>
      </c>
      <c r="C51" s="20">
        <v>0</v>
      </c>
      <c r="D51" s="4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/>
      <c r="P51" s="21">
        <f t="shared" ref="P51:P78" si="9">SUM(D51:O51)</f>
        <v>0</v>
      </c>
    </row>
    <row r="52" spans="1:16" ht="45" customHeight="1" x14ac:dyDescent="0.25">
      <c r="A52" s="15" t="s">
        <v>64</v>
      </c>
      <c r="B52" s="16">
        <f>B53+B54+B55+B56+B57+B58+B59+B60+B61</f>
        <v>72995903</v>
      </c>
      <c r="C52" s="16">
        <f>C53+C54+C55+C56+C57+C58+C59+C60+C61</f>
        <v>65930903</v>
      </c>
      <c r="D52" s="16">
        <f>D53+D54+D55+D56+D57+D58+D59+D60+D61</f>
        <v>0</v>
      </c>
      <c r="E52" s="16">
        <f t="shared" ref="E52:K52" si="10">E53+E54+E55+E56+E57+E58+E59+E60+E61</f>
        <v>0</v>
      </c>
      <c r="F52" s="16">
        <f t="shared" si="10"/>
        <v>0</v>
      </c>
      <c r="G52" s="16">
        <f t="shared" si="10"/>
        <v>0</v>
      </c>
      <c r="H52" s="16">
        <f t="shared" si="10"/>
        <v>656061.12</v>
      </c>
      <c r="I52" s="16">
        <f t="shared" si="10"/>
        <v>9698264.9199999999</v>
      </c>
      <c r="J52" s="16">
        <f t="shared" si="10"/>
        <v>3147162.64</v>
      </c>
      <c r="K52" s="16">
        <f t="shared" si="10"/>
        <v>0</v>
      </c>
      <c r="L52" s="17">
        <f>SUM(L53:L61)</f>
        <v>0</v>
      </c>
      <c r="M52" s="13">
        <f t="shared" ref="M52:O52" si="11">SUM(M53:M61)</f>
        <v>0</v>
      </c>
      <c r="N52" s="13">
        <f t="shared" si="11"/>
        <v>0</v>
      </c>
      <c r="O52" s="13">
        <f t="shared" si="11"/>
        <v>0</v>
      </c>
      <c r="P52" s="17">
        <f>SUM(D52:O52)</f>
        <v>13501488.68</v>
      </c>
    </row>
    <row r="53" spans="1:16" ht="30" customHeight="1" x14ac:dyDescent="0.25">
      <c r="A53" s="19" t="s">
        <v>65</v>
      </c>
      <c r="B53" s="20">
        <v>29273690</v>
      </c>
      <c r="C53" s="20">
        <v>18544690</v>
      </c>
      <c r="D53" s="21">
        <v>0</v>
      </c>
      <c r="E53" s="21">
        <v>0</v>
      </c>
      <c r="F53" s="21">
        <v>0</v>
      </c>
      <c r="G53" s="21">
        <v>0</v>
      </c>
      <c r="H53" s="21">
        <v>656061.12</v>
      </c>
      <c r="I53" s="21">
        <v>9698264.9199999999</v>
      </c>
      <c r="J53" s="21">
        <v>3147162.64</v>
      </c>
      <c r="K53" s="21"/>
      <c r="L53" s="21"/>
      <c r="M53" s="21"/>
      <c r="N53" s="21"/>
      <c r="O53" s="21"/>
      <c r="P53" s="21">
        <f t="shared" si="9"/>
        <v>13501488.68</v>
      </c>
    </row>
    <row r="54" spans="1:16" ht="48.75" customHeight="1" x14ac:dyDescent="0.25">
      <c r="A54" s="19" t="s">
        <v>66</v>
      </c>
      <c r="B54" s="20">
        <v>2512868</v>
      </c>
      <c r="C54" s="20">
        <v>2512868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/>
      <c r="J54" s="21">
        <v>0</v>
      </c>
      <c r="K54" s="21"/>
      <c r="L54" s="21"/>
      <c r="M54" s="21"/>
      <c r="N54" s="21"/>
      <c r="O54" s="21"/>
      <c r="P54" s="21">
        <f t="shared" si="9"/>
        <v>0</v>
      </c>
    </row>
    <row r="55" spans="1:16" ht="33.75" customHeight="1" x14ac:dyDescent="0.25">
      <c r="A55" s="19" t="s">
        <v>67</v>
      </c>
      <c r="B55" s="20">
        <v>759173</v>
      </c>
      <c r="C55" s="20">
        <v>919173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/>
      <c r="J55" s="21">
        <v>0</v>
      </c>
      <c r="K55" s="21"/>
      <c r="L55" s="21"/>
      <c r="M55" s="21"/>
      <c r="N55" s="21"/>
      <c r="O55" s="21"/>
      <c r="P55" s="21">
        <f t="shared" si="9"/>
        <v>0</v>
      </c>
    </row>
    <row r="56" spans="1:16" ht="48" customHeight="1" x14ac:dyDescent="0.25">
      <c r="A56" s="19" t="s">
        <v>68</v>
      </c>
      <c r="B56" s="20">
        <v>14128539</v>
      </c>
      <c r="C56" s="20">
        <v>14128539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/>
      <c r="J56" s="21">
        <v>0</v>
      </c>
      <c r="K56" s="21"/>
      <c r="L56" s="21"/>
      <c r="M56" s="21"/>
      <c r="N56" s="21"/>
      <c r="O56" s="21"/>
      <c r="P56" s="21">
        <f t="shared" si="9"/>
        <v>0</v>
      </c>
    </row>
    <row r="57" spans="1:16" ht="42" customHeight="1" x14ac:dyDescent="0.25">
      <c r="A57" s="19" t="s">
        <v>69</v>
      </c>
      <c r="B57" s="20">
        <v>4279974</v>
      </c>
      <c r="C57" s="20">
        <v>9783974</v>
      </c>
      <c r="D57" s="21"/>
      <c r="E57" s="21">
        <v>0</v>
      </c>
      <c r="F57" s="21">
        <v>0</v>
      </c>
      <c r="G57" s="21">
        <v>0</v>
      </c>
      <c r="H57" s="21">
        <v>0</v>
      </c>
      <c r="I57" s="21"/>
      <c r="J57" s="21">
        <v>0</v>
      </c>
      <c r="K57" s="21"/>
      <c r="L57" s="21"/>
      <c r="M57" s="21"/>
      <c r="N57" s="21"/>
      <c r="O57" s="21"/>
      <c r="P57" s="21">
        <f t="shared" si="9"/>
        <v>0</v>
      </c>
    </row>
    <row r="58" spans="1:16" ht="39.75" customHeight="1" x14ac:dyDescent="0.25">
      <c r="A58" s="19" t="s">
        <v>70</v>
      </c>
      <c r="B58" s="20">
        <v>234415</v>
      </c>
      <c r="C58" s="20">
        <v>2734415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/>
      <c r="J58" s="21">
        <v>0</v>
      </c>
      <c r="K58" s="21"/>
      <c r="L58" s="21"/>
      <c r="M58" s="21"/>
      <c r="N58" s="21"/>
      <c r="O58" s="21"/>
      <c r="P58" s="21">
        <f>SUM(D58:O58)</f>
        <v>0</v>
      </c>
    </row>
    <row r="59" spans="1:16" ht="27" customHeight="1" x14ac:dyDescent="0.25">
      <c r="A59" s="19" t="s">
        <v>71</v>
      </c>
      <c r="B59" s="20">
        <v>64664</v>
      </c>
      <c r="C59" s="20">
        <v>64664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/>
      <c r="J59" s="21">
        <v>0</v>
      </c>
      <c r="K59" s="21"/>
      <c r="L59" s="21"/>
      <c r="M59" s="21"/>
      <c r="N59" s="21"/>
      <c r="O59" s="21"/>
      <c r="P59" s="21">
        <f t="shared" si="9"/>
        <v>0</v>
      </c>
    </row>
    <row r="60" spans="1:16" ht="27.75" customHeight="1" x14ac:dyDescent="0.25">
      <c r="A60" s="19" t="s">
        <v>72</v>
      </c>
      <c r="B60" s="20">
        <v>21357943</v>
      </c>
      <c r="C60" s="20">
        <v>16857943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/>
      <c r="J60" s="21">
        <v>0</v>
      </c>
      <c r="K60" s="21"/>
      <c r="L60" s="21"/>
      <c r="M60" s="21"/>
      <c r="N60" s="21"/>
      <c r="O60" s="21"/>
      <c r="P60" s="21">
        <f t="shared" si="9"/>
        <v>0</v>
      </c>
    </row>
    <row r="61" spans="1:16" ht="48" customHeight="1" x14ac:dyDescent="0.25">
      <c r="A61" s="19" t="s">
        <v>73</v>
      </c>
      <c r="B61" s="20">
        <v>384637</v>
      </c>
      <c r="C61" s="20">
        <v>384637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/>
      <c r="J61" s="21">
        <v>0</v>
      </c>
      <c r="K61" s="21"/>
      <c r="L61" s="21"/>
      <c r="M61" s="21"/>
      <c r="N61" s="21"/>
      <c r="O61" s="21"/>
      <c r="P61" s="21">
        <f t="shared" si="9"/>
        <v>0</v>
      </c>
    </row>
    <row r="62" spans="1:16" ht="31.5" x14ac:dyDescent="0.25">
      <c r="A62" s="15" t="s">
        <v>74</v>
      </c>
      <c r="B62" s="16">
        <f>B63+B64+B65</f>
        <v>61773254</v>
      </c>
      <c r="C62" s="16">
        <f>C63+C64+C65</f>
        <v>353848241.19</v>
      </c>
      <c r="D62" s="16">
        <f>D63+D64+D65</f>
        <v>0</v>
      </c>
      <c r="E62" s="16">
        <f t="shared" ref="E62:H62" si="12">E63+E64+E65</f>
        <v>0</v>
      </c>
      <c r="F62" s="16">
        <f t="shared" si="12"/>
        <v>513169.72</v>
      </c>
      <c r="G62" s="16">
        <f t="shared" si="12"/>
        <v>1038152.6</v>
      </c>
      <c r="H62" s="16">
        <f t="shared" si="12"/>
        <v>1140349.73</v>
      </c>
      <c r="I62" s="17">
        <f>SUM(I63:I65)</f>
        <v>2593577.58</v>
      </c>
      <c r="J62" s="17">
        <f>SUM(J63:J65)</f>
        <v>25832615.010000002</v>
      </c>
      <c r="K62" s="17">
        <v>0</v>
      </c>
      <c r="L62" s="13">
        <f t="shared" ref="L62:M62" si="13">SUM(L63)</f>
        <v>0</v>
      </c>
      <c r="M62" s="13">
        <f t="shared" si="13"/>
        <v>0</v>
      </c>
      <c r="N62" s="13">
        <f>SUM(N64)</f>
        <v>0</v>
      </c>
      <c r="O62" s="13">
        <f>SUM(O64)</f>
        <v>0</v>
      </c>
      <c r="P62" s="17">
        <f t="shared" si="9"/>
        <v>31117864.640000001</v>
      </c>
    </row>
    <row r="63" spans="1:16" ht="34.5" customHeight="1" x14ac:dyDescent="0.25">
      <c r="A63" s="19" t="s">
        <v>75</v>
      </c>
      <c r="B63" s="20">
        <v>21848914</v>
      </c>
      <c r="C63" s="20">
        <v>21848914</v>
      </c>
      <c r="D63" s="21">
        <v>0</v>
      </c>
      <c r="E63" s="21">
        <v>0</v>
      </c>
      <c r="F63" s="21">
        <v>513169.72</v>
      </c>
      <c r="G63" s="21">
        <v>51178.64</v>
      </c>
      <c r="H63" s="21">
        <v>61281.45</v>
      </c>
      <c r="I63" s="21">
        <v>115524.06999999999</v>
      </c>
      <c r="J63" s="21">
        <v>95954.79</v>
      </c>
      <c r="K63" s="21"/>
      <c r="L63" s="21"/>
      <c r="M63" s="21"/>
      <c r="O63" s="21"/>
      <c r="P63" s="21">
        <f>SUM(D63:O63)</f>
        <v>837108.66999999993</v>
      </c>
    </row>
    <row r="64" spans="1:16" ht="30" customHeight="1" x14ac:dyDescent="0.25">
      <c r="A64" s="19" t="s">
        <v>76</v>
      </c>
      <c r="B64" s="20">
        <v>39924340</v>
      </c>
      <c r="C64" s="20">
        <v>331999327.19</v>
      </c>
      <c r="D64" s="21"/>
      <c r="E64" s="21">
        <v>0</v>
      </c>
      <c r="F64" s="21">
        <v>0</v>
      </c>
      <c r="G64" s="21">
        <v>986973.96</v>
      </c>
      <c r="H64" s="21">
        <v>1079068.28</v>
      </c>
      <c r="I64" s="21">
        <v>2478053.5100000002</v>
      </c>
      <c r="J64" s="21">
        <v>25736660.220000003</v>
      </c>
      <c r="K64" s="21"/>
      <c r="L64" s="21"/>
      <c r="M64" s="21"/>
      <c r="N64" s="21"/>
      <c r="O64" s="21"/>
      <c r="P64" s="21">
        <f t="shared" si="9"/>
        <v>30280755.970000003</v>
      </c>
    </row>
    <row r="65" spans="1:16" ht="35.25" customHeight="1" x14ac:dyDescent="0.25">
      <c r="A65" s="19" t="s">
        <v>77</v>
      </c>
      <c r="B65" s="20">
        <v>0</v>
      </c>
      <c r="C65" s="20">
        <v>0</v>
      </c>
      <c r="D65" s="21">
        <v>0</v>
      </c>
      <c r="E65" s="21">
        <v>0</v>
      </c>
      <c r="F65" s="21">
        <v>0</v>
      </c>
      <c r="G65" s="21"/>
      <c r="H65" s="21"/>
      <c r="I65" s="21">
        <v>0</v>
      </c>
      <c r="J65" s="21">
        <v>0</v>
      </c>
      <c r="K65" s="21"/>
      <c r="L65" s="21"/>
      <c r="M65" s="21"/>
      <c r="N65" s="21"/>
      <c r="O65" s="21"/>
      <c r="P65" s="21">
        <f t="shared" si="9"/>
        <v>0</v>
      </c>
    </row>
    <row r="66" spans="1:16" ht="45" customHeight="1" x14ac:dyDescent="0.25">
      <c r="A66" s="15" t="s">
        <v>78</v>
      </c>
      <c r="B66" s="16"/>
      <c r="C66" s="16"/>
      <c r="D66" s="17"/>
      <c r="E66" s="21">
        <v>0</v>
      </c>
      <c r="F66" s="17">
        <v>0</v>
      </c>
      <c r="G66" s="17">
        <v>0</v>
      </c>
      <c r="H66" s="17">
        <v>0</v>
      </c>
      <c r="I66" s="21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21">
        <f t="shared" si="9"/>
        <v>0</v>
      </c>
    </row>
    <row r="67" spans="1:16" ht="26.25" customHeight="1" x14ac:dyDescent="0.25">
      <c r="A67" s="19" t="s">
        <v>79</v>
      </c>
      <c r="B67" s="20">
        <v>0</v>
      </c>
      <c r="C67" s="20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/>
      <c r="P67" s="21">
        <f t="shared" si="9"/>
        <v>0</v>
      </c>
    </row>
    <row r="68" spans="1:16" ht="32.25" customHeight="1" x14ac:dyDescent="0.25">
      <c r="A68" s="19" t="s">
        <v>80</v>
      </c>
      <c r="B68" s="20">
        <v>0</v>
      </c>
      <c r="C68" s="20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/>
      <c r="P68" s="21">
        <f t="shared" si="9"/>
        <v>0</v>
      </c>
    </row>
    <row r="69" spans="1:16" ht="30.75" customHeight="1" x14ac:dyDescent="0.25">
      <c r="A69" s="15" t="s">
        <v>81</v>
      </c>
      <c r="B69" s="16"/>
      <c r="C69" s="16"/>
      <c r="D69" s="17"/>
      <c r="E69" s="21">
        <v>0</v>
      </c>
      <c r="F69" s="17">
        <v>0</v>
      </c>
      <c r="G69" s="17">
        <v>0</v>
      </c>
      <c r="H69" s="17">
        <v>0</v>
      </c>
      <c r="I69" s="21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21">
        <f t="shared" si="9"/>
        <v>0</v>
      </c>
    </row>
    <row r="70" spans="1:16" ht="42.75" customHeight="1" x14ac:dyDescent="0.25">
      <c r="A70" s="19" t="s">
        <v>82</v>
      </c>
      <c r="B70" s="20">
        <v>0</v>
      </c>
      <c r="C70" s="20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/>
      <c r="P70" s="21">
        <f t="shared" si="9"/>
        <v>0</v>
      </c>
    </row>
    <row r="71" spans="1:16" ht="27" customHeight="1" x14ac:dyDescent="0.25">
      <c r="A71" s="10" t="s">
        <v>83</v>
      </c>
      <c r="B71" s="25"/>
      <c r="C71" s="25"/>
      <c r="D71" s="17"/>
      <c r="E71" s="21">
        <v>0</v>
      </c>
      <c r="F71" s="17">
        <v>0</v>
      </c>
      <c r="G71" s="17"/>
      <c r="H71" s="17"/>
      <c r="I71" s="21">
        <v>0</v>
      </c>
      <c r="J71" s="17">
        <v>0</v>
      </c>
      <c r="K71" s="17"/>
      <c r="L71" s="17"/>
      <c r="M71" s="17"/>
      <c r="N71" s="17"/>
      <c r="O71" s="17"/>
      <c r="P71" s="21">
        <f t="shared" si="9"/>
        <v>0</v>
      </c>
    </row>
    <row r="72" spans="1:16" ht="30" customHeight="1" x14ac:dyDescent="0.25">
      <c r="A72" s="15" t="s">
        <v>84</v>
      </c>
      <c r="B72" s="25"/>
      <c r="C72" s="25"/>
      <c r="D72" s="17"/>
      <c r="E72" s="21"/>
      <c r="F72" s="17">
        <v>0</v>
      </c>
      <c r="G72" s="17"/>
      <c r="H72" s="21"/>
      <c r="I72" s="21"/>
      <c r="J72" s="17">
        <v>0</v>
      </c>
      <c r="K72" s="21"/>
      <c r="L72" s="17"/>
      <c r="M72" s="17"/>
      <c r="N72" s="21"/>
      <c r="O72" s="17"/>
      <c r="P72" s="21"/>
    </row>
    <row r="73" spans="1:16" ht="44.25" customHeight="1" x14ac:dyDescent="0.25">
      <c r="A73" s="19" t="s">
        <v>85</v>
      </c>
      <c r="B73" s="26">
        <v>0</v>
      </c>
      <c r="C73" s="26">
        <v>0</v>
      </c>
      <c r="D73" s="21">
        <v>0</v>
      </c>
      <c r="E73" s="21">
        <v>0</v>
      </c>
      <c r="F73" s="21">
        <v>0</v>
      </c>
      <c r="G73" s="21"/>
      <c r="H73" s="21"/>
      <c r="I73" s="21">
        <v>0</v>
      </c>
      <c r="J73" s="21">
        <v>0</v>
      </c>
      <c r="K73" s="21"/>
      <c r="L73" s="21"/>
      <c r="M73" s="21"/>
      <c r="N73" s="21"/>
      <c r="O73" s="21"/>
      <c r="P73" s="21">
        <f t="shared" si="9"/>
        <v>0</v>
      </c>
    </row>
    <row r="74" spans="1:16" ht="37.5" customHeight="1" x14ac:dyDescent="0.25">
      <c r="A74" s="19" t="s">
        <v>86</v>
      </c>
      <c r="B74" s="26">
        <v>0</v>
      </c>
      <c r="C74" s="26">
        <v>0</v>
      </c>
      <c r="D74" s="21">
        <v>0</v>
      </c>
      <c r="E74" s="21">
        <v>0</v>
      </c>
      <c r="F74" s="21">
        <v>0</v>
      </c>
      <c r="G74" s="21"/>
      <c r="H74" s="21"/>
      <c r="I74" s="21">
        <v>0</v>
      </c>
      <c r="J74" s="21">
        <v>0</v>
      </c>
      <c r="K74" s="21"/>
      <c r="L74" s="21"/>
      <c r="M74" s="21"/>
      <c r="N74" s="21"/>
      <c r="O74" s="21"/>
      <c r="P74" s="21">
        <f t="shared" si="9"/>
        <v>0</v>
      </c>
    </row>
    <row r="75" spans="1:16" ht="30" customHeight="1" x14ac:dyDescent="0.25">
      <c r="A75" s="15" t="s">
        <v>87</v>
      </c>
      <c r="B75" s="25">
        <f>B76+B77</f>
        <v>4343762</v>
      </c>
      <c r="C75" s="25">
        <f>C76+C77</f>
        <v>17696062</v>
      </c>
      <c r="D75" s="25">
        <f>+D76+D77</f>
        <v>17696061.84</v>
      </c>
      <c r="E75" s="25">
        <f t="shared" ref="E75:H75" si="14">E76+E77</f>
        <v>0</v>
      </c>
      <c r="F75" s="25">
        <v>0</v>
      </c>
      <c r="G75" s="25">
        <f t="shared" si="14"/>
        <v>0</v>
      </c>
      <c r="H75" s="25">
        <f t="shared" si="14"/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f t="shared" si="9"/>
        <v>17696061.84</v>
      </c>
    </row>
    <row r="76" spans="1:16" ht="48.75" customHeight="1" x14ac:dyDescent="0.25">
      <c r="A76" s="19" t="s">
        <v>88</v>
      </c>
      <c r="B76" s="26">
        <v>4343762</v>
      </c>
      <c r="C76" s="26">
        <v>17696062</v>
      </c>
      <c r="D76" s="4">
        <v>17696061.84</v>
      </c>
      <c r="E76" s="4">
        <v>0</v>
      </c>
      <c r="F76" s="4">
        <v>0</v>
      </c>
      <c r="G76" s="4"/>
      <c r="H76" s="4"/>
      <c r="I76" s="4"/>
      <c r="J76" s="4"/>
      <c r="K76" s="4"/>
      <c r="L76" s="4"/>
      <c r="M76" s="4"/>
      <c r="N76" s="4"/>
      <c r="O76" s="4"/>
      <c r="P76" s="21">
        <f t="shared" si="9"/>
        <v>17696061.84</v>
      </c>
    </row>
    <row r="77" spans="1:16" ht="33" customHeight="1" x14ac:dyDescent="0.25">
      <c r="A77" s="19" t="s">
        <v>89</v>
      </c>
      <c r="B77" s="27">
        <v>0</v>
      </c>
      <c r="C77" s="27">
        <v>0</v>
      </c>
      <c r="D77" s="4">
        <v>0</v>
      </c>
      <c r="E77" s="4">
        <v>0</v>
      </c>
      <c r="F77" s="4">
        <v>0</v>
      </c>
      <c r="G77" s="4"/>
      <c r="H77" s="4"/>
      <c r="I77" s="4"/>
      <c r="J77" s="4"/>
      <c r="K77" s="4"/>
      <c r="L77" s="4"/>
      <c r="M77" s="4"/>
      <c r="N77" s="4"/>
      <c r="O77" s="4"/>
      <c r="P77" s="4">
        <f t="shared" si="9"/>
        <v>0</v>
      </c>
    </row>
    <row r="78" spans="1:16" ht="33" customHeight="1" x14ac:dyDescent="0.25">
      <c r="A78" s="15" t="s">
        <v>90</v>
      </c>
      <c r="B78" s="28">
        <f>B79</f>
        <v>0</v>
      </c>
      <c r="C78" s="28">
        <f>C79</f>
        <v>0</v>
      </c>
      <c r="D78" s="4">
        <v>0</v>
      </c>
      <c r="E78" s="4">
        <v>0</v>
      </c>
      <c r="F78" s="4">
        <v>0</v>
      </c>
      <c r="G78" s="4"/>
      <c r="H78" s="4"/>
      <c r="I78" s="4"/>
      <c r="J78" s="4"/>
      <c r="K78" s="4"/>
      <c r="L78" s="4"/>
      <c r="M78" s="4"/>
      <c r="N78" s="4"/>
      <c r="O78" s="4"/>
      <c r="P78" s="4">
        <f t="shared" si="9"/>
        <v>0</v>
      </c>
    </row>
    <row r="79" spans="1:16" ht="46.5" customHeight="1" x14ac:dyDescent="0.25">
      <c r="A79" s="19" t="s">
        <v>91</v>
      </c>
      <c r="B79" s="27">
        <v>0</v>
      </c>
      <c r="C79" s="27">
        <v>0</v>
      </c>
      <c r="D79" s="29">
        <v>0</v>
      </c>
      <c r="E79" s="29">
        <v>0</v>
      </c>
      <c r="F79" s="29">
        <v>0</v>
      </c>
      <c r="G79" s="29"/>
      <c r="H79" s="29"/>
      <c r="I79" s="29"/>
      <c r="J79" s="29"/>
      <c r="K79" s="29"/>
      <c r="L79" s="29"/>
      <c r="M79" s="29"/>
      <c r="N79" s="29"/>
      <c r="O79" s="29"/>
      <c r="P79" s="29">
        <v>0</v>
      </c>
    </row>
    <row r="80" spans="1:16" ht="32.25" thickBot="1" x14ac:dyDescent="0.3">
      <c r="A80" s="30" t="s">
        <v>92</v>
      </c>
      <c r="B80" s="31">
        <f>B10+B16+B26+B36+B52+B62+B75</f>
        <v>1948389052</v>
      </c>
      <c r="C80" s="31">
        <f>+C75+C62+C52+C36+C26+C16+C10</f>
        <v>2187877317.1900001</v>
      </c>
      <c r="D80" s="31">
        <f>D10+D16+D26+D36+D52+D62+D75</f>
        <v>117256379.43000001</v>
      </c>
      <c r="E80" s="31">
        <f t="shared" ref="E80:K80" si="15">E10+E16+E26+E36+E52+E62+E75</f>
        <v>129367299.81999999</v>
      </c>
      <c r="F80" s="31">
        <f t="shared" si="15"/>
        <v>100986115.14</v>
      </c>
      <c r="G80" s="31">
        <f>G10+G16+G26+G36+G52+G62+G75</f>
        <v>105454714.37</v>
      </c>
      <c r="H80" s="31">
        <f t="shared" si="15"/>
        <v>182573664.62</v>
      </c>
      <c r="I80" s="31">
        <f>I10+I16+I26+I36+I52+I62+I75</f>
        <v>130951428.73999999</v>
      </c>
      <c r="J80" s="31">
        <f t="shared" si="15"/>
        <v>141427565.82999998</v>
      </c>
      <c r="K80" s="31">
        <f t="shared" si="15"/>
        <v>0</v>
      </c>
      <c r="L80" s="31">
        <f>+L75+L62+L52+L36+L26+L16+L10</f>
        <v>0</v>
      </c>
      <c r="M80" s="31">
        <f t="shared" ref="M80:N80" si="16">+M75+M62+M52+M36+M26+M16+M10</f>
        <v>0</v>
      </c>
      <c r="N80" s="31">
        <f t="shared" si="16"/>
        <v>0</v>
      </c>
      <c r="O80" s="31">
        <f>+O75+O62+O52+O36+O26+O16+O10</f>
        <v>0</v>
      </c>
      <c r="P80" s="31">
        <f>+P75+P62+P52+P36+P26+P16+P10</f>
        <v>908017167.95000005</v>
      </c>
    </row>
    <row r="81" spans="1:16" ht="97.5" customHeight="1" thickBot="1" x14ac:dyDescent="0.4">
      <c r="A81" s="32" t="s">
        <v>93</v>
      </c>
      <c r="B81" s="2"/>
      <c r="C81" s="33"/>
      <c r="D81" s="34"/>
      <c r="E81" s="34"/>
      <c r="F81" s="34"/>
      <c r="G81" s="34"/>
      <c r="H81" s="34"/>
      <c r="I81" s="34"/>
      <c r="J81" s="33"/>
      <c r="K81" s="33"/>
      <c r="L81" s="3"/>
      <c r="M81" s="3"/>
      <c r="P81" s="35"/>
    </row>
    <row r="82" spans="1:16" ht="104.25" customHeight="1" thickBot="1" x14ac:dyDescent="0.4">
      <c r="A82" s="36" t="s">
        <v>94</v>
      </c>
      <c r="B82" s="37"/>
      <c r="C82" s="3"/>
      <c r="D82" s="33"/>
      <c r="E82" s="33"/>
      <c r="F82" s="33"/>
      <c r="G82" s="33"/>
      <c r="H82" s="33"/>
      <c r="I82" s="33"/>
      <c r="J82" s="3"/>
      <c r="K82" s="33"/>
      <c r="L82" s="3"/>
      <c r="M82" s="3"/>
      <c r="P82" s="5"/>
    </row>
    <row r="83" spans="1:16" ht="147.75" customHeight="1" thickBot="1" x14ac:dyDescent="0.4">
      <c r="A83" s="32" t="s">
        <v>95</v>
      </c>
      <c r="B83" s="2"/>
      <c r="C83" s="3"/>
      <c r="D83" s="3"/>
      <c r="E83" s="3"/>
      <c r="F83" s="3"/>
      <c r="G83" s="4"/>
      <c r="H83" s="4"/>
      <c r="I83" s="38"/>
      <c r="J83" s="3"/>
      <c r="K83" s="3"/>
      <c r="L83" s="3"/>
      <c r="M83" s="3"/>
      <c r="P83" s="5"/>
    </row>
    <row r="84" spans="1:16" ht="21" x14ac:dyDescent="0.35">
      <c r="A84" s="39" t="s">
        <v>96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P84" s="5"/>
    </row>
  </sheetData>
  <mergeCells count="9">
    <mergeCell ref="A7:A8"/>
    <mergeCell ref="B7:B8"/>
    <mergeCell ref="C7:C8"/>
    <mergeCell ref="D7:P7"/>
    <mergeCell ref="A1:P1"/>
    <mergeCell ref="A2:P2"/>
    <mergeCell ref="A3:P3"/>
    <mergeCell ref="A4:P4"/>
    <mergeCell ref="A5:P5"/>
  </mergeCells>
  <pageMargins left="0.7" right="0.7" top="0.75" bottom="0.75" header="0.3" footer="0.3"/>
  <pageSetup scale="15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Presup. aprobacion 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YARISMELKIS MATOS TAVERAS</dc:creator>
  <cp:lastModifiedBy>CONSUELO YARISMELKIS MATOS TAVERAS</cp:lastModifiedBy>
  <dcterms:created xsi:type="dcterms:W3CDTF">2026-08-18T21:00:01Z</dcterms:created>
  <dcterms:modified xsi:type="dcterms:W3CDTF">2026-08-18T21:23:27Z</dcterms:modified>
</cp:coreProperties>
</file>