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autoridadportuariad-my.sharepoint.com/personal/pcastillo_portuaria_gob_do/Documents/Documentos/EVIDENCIA DEL PORTAL DE TRANSPARENCIA/FINANZAS/"/>
    </mc:Choice>
  </mc:AlternateContent>
  <xr:revisionPtr revIDLastSave="1" documentId="8_{387D78E6-791B-41CC-B0DA-3C0F9700813D}" xr6:coauthVersionLast="47" xr6:coauthVersionMax="47" xr10:uidLastSave="{639BD6AE-DF5D-41B9-9EF9-B926A2AE8D47}"/>
  <bookViews>
    <workbookView xWindow="-120" yWindow="-120" windowWidth="19440" windowHeight="15000" xr2:uid="{00000000-000D-0000-FFFF-FFFF00000000}"/>
  </bookViews>
  <sheets>
    <sheet name="INGRESOS Y EGRESOS AGOSTO 2026" sheetId="2" r:id="rId1"/>
    <sheet name="Presupesto Aprobado Agosto" sheetId="3" r:id="rId2"/>
  </sheets>
  <definedNames>
    <definedName name="_xlnm.Print_Area" localSheetId="0">'INGRESOS Y EGRESOS AGOSTO 2026'!$A$1:$F$691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78" i="3" l="1"/>
  <c r="C78" i="3"/>
  <c r="B78" i="3"/>
  <c r="P77" i="3"/>
  <c r="P76" i="3"/>
  <c r="H75" i="3"/>
  <c r="G75" i="3"/>
  <c r="E75" i="3"/>
  <c r="D75" i="3"/>
  <c r="P75" i="3" s="1"/>
  <c r="C75" i="3"/>
  <c r="C80" i="3" s="1"/>
  <c r="B75" i="3"/>
  <c r="P74" i="3"/>
  <c r="P73" i="3"/>
  <c r="P71" i="3"/>
  <c r="P70" i="3"/>
  <c r="P69" i="3"/>
  <c r="P68" i="3"/>
  <c r="P67" i="3"/>
  <c r="P66" i="3"/>
  <c r="P65" i="3"/>
  <c r="P64" i="3"/>
  <c r="P63" i="3"/>
  <c r="O62" i="3"/>
  <c r="O80" i="3" s="1"/>
  <c r="N62" i="3"/>
  <c r="M62" i="3"/>
  <c r="L62" i="3"/>
  <c r="L80" i="3" s="1"/>
  <c r="J62" i="3"/>
  <c r="I62" i="3"/>
  <c r="H62" i="3"/>
  <c r="G62" i="3"/>
  <c r="F62" i="3"/>
  <c r="P62" i="3" s="1"/>
  <c r="E62" i="3"/>
  <c r="D62" i="3"/>
  <c r="C62" i="3"/>
  <c r="B62" i="3"/>
  <c r="P61" i="3"/>
  <c r="P60" i="3"/>
  <c r="P59" i="3"/>
  <c r="P58" i="3"/>
  <c r="P57" i="3"/>
  <c r="P56" i="3"/>
  <c r="P55" i="3"/>
  <c r="P54" i="3"/>
  <c r="P53" i="3"/>
  <c r="O52" i="3"/>
  <c r="N52" i="3"/>
  <c r="N80" i="3" s="1"/>
  <c r="M52" i="3"/>
  <c r="L52" i="3"/>
  <c r="K52" i="3"/>
  <c r="J52" i="3"/>
  <c r="I52" i="3"/>
  <c r="H52" i="3"/>
  <c r="G52" i="3"/>
  <c r="F52" i="3"/>
  <c r="E52" i="3"/>
  <c r="D52" i="3"/>
  <c r="P52" i="3" s="1"/>
  <c r="C52" i="3"/>
  <c r="B52" i="3"/>
  <c r="P51" i="3"/>
  <c r="P48" i="3"/>
  <c r="P47" i="3"/>
  <c r="P46" i="3"/>
  <c r="P45" i="3"/>
  <c r="P44" i="3"/>
  <c r="P43" i="3"/>
  <c r="P39" i="3"/>
  <c r="P38" i="3"/>
  <c r="P37" i="3"/>
  <c r="O36" i="3"/>
  <c r="N36" i="3"/>
  <c r="M36" i="3"/>
  <c r="L36" i="3"/>
  <c r="K36" i="3"/>
  <c r="J36" i="3"/>
  <c r="I36" i="3"/>
  <c r="H36" i="3"/>
  <c r="G36" i="3"/>
  <c r="F36" i="3"/>
  <c r="E36" i="3"/>
  <c r="D36" i="3"/>
  <c r="P36" i="3" s="1"/>
  <c r="C36" i="3"/>
  <c r="B36" i="3"/>
  <c r="P35" i="3"/>
  <c r="P34" i="3"/>
  <c r="P33" i="3"/>
  <c r="P32" i="3"/>
  <c r="P31" i="3"/>
  <c r="P30" i="3"/>
  <c r="P29" i="3"/>
  <c r="P28" i="3"/>
  <c r="P27" i="3"/>
  <c r="O26" i="3"/>
  <c r="N26" i="3"/>
  <c r="M26" i="3"/>
  <c r="L26" i="3"/>
  <c r="K26" i="3"/>
  <c r="J26" i="3"/>
  <c r="I26" i="3"/>
  <c r="H26" i="3"/>
  <c r="G26" i="3"/>
  <c r="F26" i="3"/>
  <c r="E26" i="3"/>
  <c r="D26" i="3"/>
  <c r="P26" i="3" s="1"/>
  <c r="C26" i="3"/>
  <c r="B26" i="3"/>
  <c r="P25" i="3"/>
  <c r="P24" i="3"/>
  <c r="P23" i="3"/>
  <c r="P22" i="3"/>
  <c r="P21" i="3"/>
  <c r="P20" i="3"/>
  <c r="P19" i="3"/>
  <c r="P18" i="3"/>
  <c r="P17" i="3"/>
  <c r="O16" i="3"/>
  <c r="N16" i="3"/>
  <c r="M16" i="3"/>
  <c r="L16" i="3"/>
  <c r="K16" i="3"/>
  <c r="J16" i="3"/>
  <c r="I16" i="3"/>
  <c r="H16" i="3"/>
  <c r="G16" i="3"/>
  <c r="F16" i="3"/>
  <c r="E16" i="3"/>
  <c r="D16" i="3"/>
  <c r="P16" i="3" s="1"/>
  <c r="C16" i="3"/>
  <c r="B16" i="3"/>
  <c r="J15" i="3"/>
  <c r="D15" i="3"/>
  <c r="P15" i="3" s="1"/>
  <c r="P14" i="3"/>
  <c r="P13" i="3"/>
  <c r="J12" i="3"/>
  <c r="J10" i="3" s="1"/>
  <c r="J80" i="3" s="1"/>
  <c r="J11" i="3"/>
  <c r="E11" i="3"/>
  <c r="D11" i="3"/>
  <c r="P11" i="3" s="1"/>
  <c r="O10" i="3"/>
  <c r="N10" i="3"/>
  <c r="M10" i="3"/>
  <c r="M80" i="3" s="1"/>
  <c r="L10" i="3"/>
  <c r="K10" i="3"/>
  <c r="K80" i="3" s="1"/>
  <c r="I10" i="3"/>
  <c r="I80" i="3" s="1"/>
  <c r="H10" i="3"/>
  <c r="H80" i="3" s="1"/>
  <c r="G10" i="3"/>
  <c r="G80" i="3" s="1"/>
  <c r="F10" i="3"/>
  <c r="F80" i="3" s="1"/>
  <c r="E10" i="3"/>
  <c r="E80" i="3" s="1"/>
  <c r="C10" i="3"/>
  <c r="B10" i="3"/>
  <c r="B80" i="3" s="1"/>
  <c r="E633" i="2"/>
  <c r="D633" i="2"/>
  <c r="E627" i="2"/>
  <c r="D627" i="2"/>
  <c r="E617" i="2"/>
  <c r="E637" i="2" s="1"/>
  <c r="E611" i="2"/>
  <c r="D611" i="2"/>
  <c r="E592" i="2"/>
  <c r="E581" i="2"/>
  <c r="E544" i="2"/>
  <c r="E538" i="2"/>
  <c r="E594" i="2" s="1"/>
  <c r="E294" i="2"/>
  <c r="D294" i="2"/>
  <c r="E288" i="2"/>
  <c r="D288" i="2"/>
  <c r="E278" i="2"/>
  <c r="E298" i="2" s="1"/>
  <c r="E271" i="2"/>
  <c r="D271" i="2"/>
  <c r="D246" i="2"/>
  <c r="C246" i="2"/>
  <c r="D240" i="2"/>
  <c r="C240" i="2"/>
  <c r="D230" i="2"/>
  <c r="D250" i="2" s="1"/>
  <c r="D224" i="2"/>
  <c r="C224" i="2"/>
  <c r="E200" i="2"/>
  <c r="E205" i="2" s="1"/>
  <c r="E177" i="2"/>
  <c r="F167" i="2"/>
  <c r="E159" i="2"/>
  <c r="E121" i="2"/>
  <c r="E106" i="2"/>
  <c r="E179" i="2" s="1"/>
  <c r="P12" i="3" l="1"/>
  <c r="D10" i="3"/>
  <c r="F27" i="2"/>
  <c r="F26" i="2"/>
  <c r="F25" i="2"/>
  <c r="D20" i="2"/>
  <c r="F14" i="2"/>
  <c r="F15" i="2"/>
  <c r="F16" i="2"/>
  <c r="D80" i="3" l="1"/>
  <c r="P10" i="3"/>
  <c r="P80" i="3" s="1"/>
  <c r="F19" i="2"/>
  <c r="F18" i="2"/>
  <c r="F17" i="2"/>
  <c r="F20" i="2" l="1"/>
  <c r="D28" i="2" l="1"/>
  <c r="C41" i="2" s="1"/>
  <c r="F28" i="2" l="1"/>
  <c r="E36" i="2" l="1"/>
  <c r="D41" i="2" s="1"/>
  <c r="D36" i="2"/>
</calcChain>
</file>

<file path=xl/sharedStrings.xml><?xml version="1.0" encoding="utf-8"?>
<sst xmlns="http://schemas.openxmlformats.org/spreadsheetml/2006/main" count="990" uniqueCount="524">
  <si>
    <t>PUERTO</t>
  </si>
  <si>
    <t>REFERENCIA</t>
  </si>
  <si>
    <t>FECHA</t>
  </si>
  <si>
    <t>VALOR US$</t>
  </si>
  <si>
    <t>TOTAL RD$</t>
  </si>
  <si>
    <t>TOTAL GENERAL</t>
  </si>
  <si>
    <t>DEP. EN RD$</t>
  </si>
  <si>
    <t>CONCEPTO</t>
  </si>
  <si>
    <t>VALOR RD$</t>
  </si>
  <si>
    <t>SUB-TOTAL</t>
  </si>
  <si>
    <t>DEPOSITOS BANCARIOS</t>
  </si>
  <si>
    <t xml:space="preserve">      </t>
  </si>
  <si>
    <t>VALOR</t>
  </si>
  <si>
    <t>TOTAL</t>
  </si>
  <si>
    <t>PUERTO LUPERON</t>
  </si>
  <si>
    <t xml:space="preserve">TASA </t>
  </si>
  <si>
    <t>FECHA INGRESO</t>
  </si>
  <si>
    <t>DESCRIPCION</t>
  </si>
  <si>
    <t>SUBSIDIO MATERNIDAD</t>
  </si>
  <si>
    <t xml:space="preserve">SANTA BARBARA </t>
  </si>
  <si>
    <t>CONCILIACION DE CUENTA NOMINA</t>
  </si>
  <si>
    <t>Cta # 010-500126-0</t>
  </si>
  <si>
    <t>LA CANA</t>
  </si>
  <si>
    <t xml:space="preserve">  PAGOS ACH</t>
  </si>
  <si>
    <t>PUERTO PLATA</t>
  </si>
  <si>
    <t xml:space="preserve">TOTAL GENERAL </t>
  </si>
  <si>
    <t>CUENTA DÓLAR</t>
  </si>
  <si>
    <t>SUBTOTAL</t>
  </si>
  <si>
    <t>AGOSTO DEL 2024</t>
  </si>
  <si>
    <t>OFICINA CENTRAL</t>
  </si>
  <si>
    <t>BOCA CHICA</t>
  </si>
  <si>
    <t>AZUA</t>
  </si>
  <si>
    <t>BARAHONA</t>
  </si>
  <si>
    <t>MANZANILLO</t>
  </si>
  <si>
    <t xml:space="preserve"> CREDITO CUENTA CORRIENTE</t>
  </si>
  <si>
    <t>CONCEPTOS</t>
  </si>
  <si>
    <t>VALOR RD $</t>
  </si>
  <si>
    <t>RELACION DE TRANSFERENCIAS ACH. RECIBIDAS DE TERCEROS</t>
  </si>
  <si>
    <t>ACH</t>
  </si>
  <si>
    <t xml:space="preserve">CUENTA </t>
  </si>
  <si>
    <t xml:space="preserve">DESCRIPCION </t>
  </si>
  <si>
    <t>CREDITO</t>
  </si>
  <si>
    <t>DEBITO</t>
  </si>
  <si>
    <t>DEP. EN USD</t>
  </si>
  <si>
    <t>CHEQUES REINTEGRADOS</t>
  </si>
  <si>
    <t>BENEFICIARIOS</t>
  </si>
  <si>
    <t>NO.CHEQUES</t>
  </si>
  <si>
    <t>PUERTOS</t>
  </si>
  <si>
    <t>REGITRO CONTABLE</t>
  </si>
  <si>
    <t>PAGO ACH</t>
  </si>
  <si>
    <t>DEPOSITO EN TRANSITO</t>
  </si>
  <si>
    <t>1.1.01.02.01.02.01</t>
  </si>
  <si>
    <t>SAN PEDRO</t>
  </si>
  <si>
    <t>PRIMA NEGATIVA</t>
  </si>
  <si>
    <t>OF. CENTRAL</t>
  </si>
  <si>
    <t>5.5.02.01.01.01</t>
  </si>
  <si>
    <t>OFICINA PRINCIPAL</t>
  </si>
  <si>
    <t>HAINA ORIENTAL</t>
  </si>
  <si>
    <t>CALDERA BANI</t>
  </si>
  <si>
    <t>HAINA OCCIDENTAL</t>
  </si>
  <si>
    <t xml:space="preserve">     RELACION DE DEPOSITOS CHEQUES ADM. </t>
  </si>
  <si>
    <t>70010078-17</t>
  </si>
  <si>
    <t>70010630-17</t>
  </si>
  <si>
    <t>70030242-17</t>
  </si>
  <si>
    <t>70030116-17</t>
  </si>
  <si>
    <t>70030593-17</t>
  </si>
  <si>
    <t>70030465-17</t>
  </si>
  <si>
    <t>5764013-1</t>
  </si>
  <si>
    <t>114387225-1</t>
  </si>
  <si>
    <t>115054290-1</t>
  </si>
  <si>
    <t>0082020451-1</t>
  </si>
  <si>
    <t>0082020454-1</t>
  </si>
  <si>
    <t>0082020457-1</t>
  </si>
  <si>
    <t>9463606-10</t>
  </si>
  <si>
    <t>70010075-17</t>
  </si>
  <si>
    <t xml:space="preserve">LUPERON </t>
  </si>
  <si>
    <t>040134-1</t>
  </si>
  <si>
    <t>9464431-13</t>
  </si>
  <si>
    <t>23481059-1</t>
  </si>
  <si>
    <t>23481065-1</t>
  </si>
  <si>
    <t>10020011-8</t>
  </si>
  <si>
    <t>70030071-17</t>
  </si>
  <si>
    <t>6037383-1</t>
  </si>
  <si>
    <t>6062440-1</t>
  </si>
  <si>
    <t>6092657-1</t>
  </si>
  <si>
    <t>0082040535-1</t>
  </si>
  <si>
    <t>70010627-17</t>
  </si>
  <si>
    <t>10180048-10</t>
  </si>
  <si>
    <t>10180064-10</t>
  </si>
  <si>
    <t>30020034-1</t>
  </si>
  <si>
    <t>4095287-10</t>
  </si>
  <si>
    <t>030382-1</t>
  </si>
  <si>
    <t>0082030385-1</t>
  </si>
  <si>
    <t>0082030388-1</t>
  </si>
  <si>
    <t>0082030391-1</t>
  </si>
  <si>
    <t>810200103-10</t>
  </si>
  <si>
    <t>0082020063-1</t>
  </si>
  <si>
    <t>10110199-1</t>
  </si>
  <si>
    <t>5724111-1</t>
  </si>
  <si>
    <t>5800517-1</t>
  </si>
  <si>
    <t>020400-1</t>
  </si>
  <si>
    <t>2810020012-10</t>
  </si>
  <si>
    <t>810200046-8</t>
  </si>
  <si>
    <t>8320360-10</t>
  </si>
  <si>
    <t>30090300-8</t>
  </si>
  <si>
    <t>30090303-8</t>
  </si>
  <si>
    <t>30090306-8</t>
  </si>
  <si>
    <t>040488-1</t>
  </si>
  <si>
    <t>0082040492-1</t>
  </si>
  <si>
    <t>3960649-6</t>
  </si>
  <si>
    <t>OTROS INGRESOS</t>
  </si>
  <si>
    <t>30070407-8</t>
  </si>
  <si>
    <t>30030303-10</t>
  </si>
  <si>
    <t>30030306-10</t>
  </si>
  <si>
    <t>91447072-1</t>
  </si>
  <si>
    <t>91472390-1</t>
  </si>
  <si>
    <t>91496302-1</t>
  </si>
  <si>
    <t>0082030055-1</t>
  </si>
  <si>
    <t>0082030058-1</t>
  </si>
  <si>
    <t>0082030061-1</t>
  </si>
  <si>
    <t>STEPHANIE LUZ ANTONIA GALLARDO P</t>
  </si>
  <si>
    <t>REPOSICION CAJA CHICA</t>
  </si>
  <si>
    <t>09</t>
  </si>
  <si>
    <t>TRANSFERENCIA DE CUENTA UNICA</t>
  </si>
  <si>
    <t>708948117-6</t>
  </si>
  <si>
    <t>10070499-5</t>
  </si>
  <si>
    <t>030661-1</t>
  </si>
  <si>
    <t>030664-1</t>
  </si>
  <si>
    <t>030667-1</t>
  </si>
  <si>
    <t>040266-1</t>
  </si>
  <si>
    <t>040269-1</t>
  </si>
  <si>
    <t>1130020973-8</t>
  </si>
  <si>
    <t>1130020976-26</t>
  </si>
  <si>
    <t>23158811-6</t>
  </si>
  <si>
    <t>708949346-6</t>
  </si>
  <si>
    <t>310070142-5</t>
  </si>
  <si>
    <t>030295-1</t>
  </si>
  <si>
    <t>030301-1</t>
  </si>
  <si>
    <t>030304-1</t>
  </si>
  <si>
    <t>744077749-6</t>
  </si>
  <si>
    <t>744077750-6</t>
  </si>
  <si>
    <t>8449561-6</t>
  </si>
  <si>
    <t>428452046-13</t>
  </si>
  <si>
    <t>428459194-6</t>
  </si>
  <si>
    <t>30020513-8</t>
  </si>
  <si>
    <t>752720766-6</t>
  </si>
  <si>
    <t>310010103-5</t>
  </si>
  <si>
    <t>040256-1</t>
  </si>
  <si>
    <t>040271-1</t>
  </si>
  <si>
    <t>8518246-6</t>
  </si>
  <si>
    <t>732883332-6</t>
  </si>
  <si>
    <t>23158812-6</t>
  </si>
  <si>
    <t>752720884-6</t>
  </si>
  <si>
    <t>11300700-8</t>
  </si>
  <si>
    <t>310010259-5</t>
  </si>
  <si>
    <t>030290-1</t>
  </si>
  <si>
    <t>030293-1</t>
  </si>
  <si>
    <t>030296-1</t>
  </si>
  <si>
    <t>428600390-6</t>
  </si>
  <si>
    <t>428600617-6</t>
  </si>
  <si>
    <t>10080088-5</t>
  </si>
  <si>
    <t>231588813-6</t>
  </si>
  <si>
    <t>752721141-6</t>
  </si>
  <si>
    <t>8635747-6</t>
  </si>
  <si>
    <t>635751-10</t>
  </si>
  <si>
    <t>638036-6</t>
  </si>
  <si>
    <t>10060282-5</t>
  </si>
  <si>
    <t>030294-1</t>
  </si>
  <si>
    <t>030297-1</t>
  </si>
  <si>
    <t>100304-16</t>
  </si>
  <si>
    <t>PLAZA MARINA LUPERON</t>
  </si>
  <si>
    <t>30040422-8</t>
  </si>
  <si>
    <t>703763801-6</t>
  </si>
  <si>
    <t>752721221-6</t>
  </si>
  <si>
    <t>50010195-10</t>
  </si>
  <si>
    <t>50010198-10</t>
  </si>
  <si>
    <t>23158814-6</t>
  </si>
  <si>
    <t>752723690-6</t>
  </si>
  <si>
    <t>40010155-13</t>
  </si>
  <si>
    <t>10070300-5</t>
  </si>
  <si>
    <t>20040520-1</t>
  </si>
  <si>
    <t>20040523-1</t>
  </si>
  <si>
    <t>400110684-9</t>
  </si>
  <si>
    <t>400110688-9</t>
  </si>
  <si>
    <t>242676018-26</t>
  </si>
  <si>
    <t>20030253-1</t>
  </si>
  <si>
    <t>20030256-1</t>
  </si>
  <si>
    <t>20030259-1</t>
  </si>
  <si>
    <t>20020784-3</t>
  </si>
  <si>
    <t>20020787-3</t>
  </si>
  <si>
    <t>10050879-16</t>
  </si>
  <si>
    <t>1130040771-8</t>
  </si>
  <si>
    <t>30040774-26</t>
  </si>
  <si>
    <t>678369-6</t>
  </si>
  <si>
    <t>708008734-6</t>
  </si>
  <si>
    <t>827508-13</t>
  </si>
  <si>
    <t>040281-1</t>
  </si>
  <si>
    <t>040284-1</t>
  </si>
  <si>
    <t>040288-1</t>
  </si>
  <si>
    <t>708009527-6</t>
  </si>
  <si>
    <t>50050151-10</t>
  </si>
  <si>
    <t>50050158-10</t>
  </si>
  <si>
    <t>310070149-5</t>
  </si>
  <si>
    <t>310070153-5</t>
  </si>
  <si>
    <t>310070156-5</t>
  </si>
  <si>
    <t>030173-1</t>
  </si>
  <si>
    <t>030176-1</t>
  </si>
  <si>
    <t>030179-1</t>
  </si>
  <si>
    <t>1130040414-8</t>
  </si>
  <si>
    <t>752723190-6</t>
  </si>
  <si>
    <t>10010125-5</t>
  </si>
  <si>
    <t>030255-1</t>
  </si>
  <si>
    <t>030258-1</t>
  </si>
  <si>
    <t>030261-1</t>
  </si>
  <si>
    <t>030264-1</t>
  </si>
  <si>
    <t>966998-5</t>
  </si>
  <si>
    <t>708011051-6</t>
  </si>
  <si>
    <t>10010158-5</t>
  </si>
  <si>
    <t>29010662-8</t>
  </si>
  <si>
    <t>29021900-5</t>
  </si>
  <si>
    <t>29022227-5</t>
  </si>
  <si>
    <t>29022115-5</t>
  </si>
  <si>
    <t>29022597-5</t>
  </si>
  <si>
    <t>429022-5</t>
  </si>
  <si>
    <t>429022932-5</t>
  </si>
  <si>
    <t>020359-1</t>
  </si>
  <si>
    <t>020362-1</t>
  </si>
  <si>
    <t>020365-1</t>
  </si>
  <si>
    <t>020368-1</t>
  </si>
  <si>
    <t>1130040616-26</t>
  </si>
  <si>
    <t>30040619-8</t>
  </si>
  <si>
    <t>23158796-6</t>
  </si>
  <si>
    <t>708911586-6</t>
  </si>
  <si>
    <t>755344525-6</t>
  </si>
  <si>
    <t>10070452-5</t>
  </si>
  <si>
    <t>10070455-5</t>
  </si>
  <si>
    <t>40011669-9</t>
  </si>
  <si>
    <t>20030591-1</t>
  </si>
  <si>
    <t>20030594-1</t>
  </si>
  <si>
    <t>20030597-1</t>
  </si>
  <si>
    <t>20030600-1</t>
  </si>
  <si>
    <t>20030605-1</t>
  </si>
  <si>
    <t>20030608-1</t>
  </si>
  <si>
    <t>755344494-6</t>
  </si>
  <si>
    <t>310060149-5</t>
  </si>
  <si>
    <t>221730-10</t>
  </si>
  <si>
    <t>228560-8</t>
  </si>
  <si>
    <t>20030347-1</t>
  </si>
  <si>
    <t>20030350-1</t>
  </si>
  <si>
    <t>20030353-1</t>
  </si>
  <si>
    <t>30040489-26</t>
  </si>
  <si>
    <t>30040492-8</t>
  </si>
  <si>
    <t>755344139-6</t>
  </si>
  <si>
    <t>10080144-5</t>
  </si>
  <si>
    <t>50020246-10</t>
  </si>
  <si>
    <t>50020250-10</t>
  </si>
  <si>
    <t>50020255-10</t>
  </si>
  <si>
    <t>50020258-10</t>
  </si>
  <si>
    <t>29298394-13</t>
  </si>
  <si>
    <t>020286-1</t>
  </si>
  <si>
    <t>020289-1</t>
  </si>
  <si>
    <t>020292-1</t>
  </si>
  <si>
    <t>30070595-8</t>
  </si>
  <si>
    <t>231588816-6</t>
  </si>
  <si>
    <t>755347896-6</t>
  </si>
  <si>
    <t>10060193-5</t>
  </si>
  <si>
    <t>9368752-10</t>
  </si>
  <si>
    <t>020248-1</t>
  </si>
  <si>
    <t>020252-1</t>
  </si>
  <si>
    <t>020255-1</t>
  </si>
  <si>
    <t>2755487-8</t>
  </si>
  <si>
    <t>755347087-6</t>
  </si>
  <si>
    <t>70030119-17</t>
  </si>
  <si>
    <t>LUPERON</t>
  </si>
  <si>
    <t>10070130-5</t>
  </si>
  <si>
    <t>42763033-13</t>
  </si>
  <si>
    <t>040273-1</t>
  </si>
  <si>
    <t>040276-1</t>
  </si>
  <si>
    <t>040279-1</t>
  </si>
  <si>
    <t>30020591-8</t>
  </si>
  <si>
    <t>30020594-26</t>
  </si>
  <si>
    <t>708008981-6</t>
  </si>
  <si>
    <t>755308583-6</t>
  </si>
  <si>
    <t>10040430-5</t>
  </si>
  <si>
    <t>29551008-6</t>
  </si>
  <si>
    <t>40010391-13</t>
  </si>
  <si>
    <t>40010394-13</t>
  </si>
  <si>
    <t>20020762-1</t>
  </si>
  <si>
    <t>20020765-1</t>
  </si>
  <si>
    <t>020794-1</t>
  </si>
  <si>
    <t>020795-1</t>
  </si>
  <si>
    <t>020798-1</t>
  </si>
  <si>
    <t>020804-1</t>
  </si>
  <si>
    <t>2788946-8</t>
  </si>
  <si>
    <t>30021235-8</t>
  </si>
  <si>
    <t>755309639-6</t>
  </si>
  <si>
    <t>510060138-20</t>
  </si>
  <si>
    <t>SANTA BARBARA</t>
  </si>
  <si>
    <t>10040173-5</t>
  </si>
  <si>
    <t>9636264-21</t>
  </si>
  <si>
    <t>9636560-5</t>
  </si>
  <si>
    <t>030292-1</t>
  </si>
  <si>
    <t>030298-1</t>
  </si>
  <si>
    <t>9650026-13</t>
  </si>
  <si>
    <t>9661341-6</t>
  </si>
  <si>
    <t>755311754-6</t>
  </si>
  <si>
    <t>30020241-8</t>
  </si>
  <si>
    <t>30090253-9</t>
  </si>
  <si>
    <t>2806920-8</t>
  </si>
  <si>
    <t>10080277-5</t>
  </si>
  <si>
    <t>030393-1</t>
  </si>
  <si>
    <t>030396-1</t>
  </si>
  <si>
    <t>030399-1</t>
  </si>
  <si>
    <t>30040413-26</t>
  </si>
  <si>
    <t>30040417-8</t>
  </si>
  <si>
    <t>23158818-6</t>
  </si>
  <si>
    <t>755516832-6</t>
  </si>
  <si>
    <t>40010026-13</t>
  </si>
  <si>
    <t>20030248-1</t>
  </si>
  <si>
    <t>20030251-1</t>
  </si>
  <si>
    <t>20030254-1</t>
  </si>
  <si>
    <t>20030257-1</t>
  </si>
  <si>
    <t>755517015-6</t>
  </si>
  <si>
    <t>10040060-5</t>
  </si>
  <si>
    <t>10040063-5</t>
  </si>
  <si>
    <t>10040066-5</t>
  </si>
  <si>
    <t>30020561-26</t>
  </si>
  <si>
    <t>30020564-8</t>
  </si>
  <si>
    <t>9861589-5</t>
  </si>
  <si>
    <t>755518022-6</t>
  </si>
  <si>
    <t>20040385-1</t>
  </si>
  <si>
    <t>20040388-1</t>
  </si>
  <si>
    <t>20040391-1</t>
  </si>
  <si>
    <t>755518197-6</t>
  </si>
  <si>
    <t>70030468-17</t>
  </si>
  <si>
    <t>9966506-10</t>
  </si>
  <si>
    <t>40040294-13</t>
  </si>
  <si>
    <t>40040297-13</t>
  </si>
  <si>
    <t>100150368-12</t>
  </si>
  <si>
    <t>LA ROMANA</t>
  </si>
  <si>
    <t>100150376-12</t>
  </si>
  <si>
    <t>310040000-5</t>
  </si>
  <si>
    <t>242847681-5</t>
  </si>
  <si>
    <t>310040535-5</t>
  </si>
  <si>
    <t>20020637-1</t>
  </si>
  <si>
    <t>20020640-1</t>
  </si>
  <si>
    <t>20020643-1</t>
  </si>
  <si>
    <t>20020646-1</t>
  </si>
  <si>
    <t>20020649-1</t>
  </si>
  <si>
    <t>100010000-12</t>
  </si>
  <si>
    <t>30020973-8</t>
  </si>
  <si>
    <t>CHEQUE DE ADMINISTRACION</t>
  </si>
  <si>
    <t xml:space="preserve">Numero </t>
  </si>
  <si>
    <t>Fecha</t>
  </si>
  <si>
    <t>Beneficiario</t>
  </si>
  <si>
    <t>Concepto</t>
  </si>
  <si>
    <t xml:space="preserve">Cuenta </t>
  </si>
  <si>
    <t>Monto</t>
  </si>
  <si>
    <t>267593</t>
  </si>
  <si>
    <t>267594</t>
  </si>
  <si>
    <t>267595</t>
  </si>
  <si>
    <t>267596</t>
  </si>
  <si>
    <t>267597</t>
  </si>
  <si>
    <t>267598</t>
  </si>
  <si>
    <t>267599</t>
  </si>
  <si>
    <t>267600</t>
  </si>
  <si>
    <t>267601</t>
  </si>
  <si>
    <t>267602</t>
  </si>
  <si>
    <t>267603</t>
  </si>
  <si>
    <t>267604</t>
  </si>
  <si>
    <t>267605</t>
  </si>
  <si>
    <t>267606</t>
  </si>
  <si>
    <t>267607</t>
  </si>
  <si>
    <t>267608</t>
  </si>
  <si>
    <t>267609</t>
  </si>
  <si>
    <t>267610</t>
  </si>
  <si>
    <t>267611</t>
  </si>
  <si>
    <t>267612</t>
  </si>
  <si>
    <t>267613</t>
  </si>
  <si>
    <t>267614</t>
  </si>
  <si>
    <t>267615</t>
  </si>
  <si>
    <t>267616</t>
  </si>
  <si>
    <t>267617</t>
  </si>
  <si>
    <t>267618</t>
  </si>
  <si>
    <t>267619</t>
  </si>
  <si>
    <t>267620</t>
  </si>
  <si>
    <t>267621</t>
  </si>
  <si>
    <t>8/6/2026</t>
  </si>
  <si>
    <t>8/7/2026</t>
  </si>
  <si>
    <t>8/10/2026</t>
  </si>
  <si>
    <t>8/11/2026</t>
  </si>
  <si>
    <t>8/14/2026</t>
  </si>
  <si>
    <t>8/27/2026</t>
  </si>
  <si>
    <t xml:space="preserve">        STEPHANIE LUZ ANTONIA GALLARDO PICHARDO</t>
  </si>
  <si>
    <t xml:space="preserve">        YORDANIA YULISSA DE PAULA VALENTIN</t>
  </si>
  <si>
    <t>MATEO TERRERO RAMIREZ</t>
  </si>
  <si>
    <t xml:space="preserve">        GISMELL MARIA VASQUEZ ROSARIO</t>
  </si>
  <si>
    <t xml:space="preserve">        MINOSKA MASLENI RUIZ MATOS</t>
  </si>
  <si>
    <t xml:space="preserve">        JEIMY CAROLINA MATOS PUJOLS</t>
  </si>
  <si>
    <t xml:space="preserve">        ROLANDO JUNIOR MARTINEZ CAPELLAN</t>
  </si>
  <si>
    <t xml:space="preserve">        ISRAEL JOSE SUAZO MELO</t>
  </si>
  <si>
    <t xml:space="preserve">        MIGUEL MARCIAL HERNANDEZ MALDONADO</t>
  </si>
  <si>
    <t xml:space="preserve">        JORDY MANUEL DE LOS SANTOS DIAZ</t>
  </si>
  <si>
    <t xml:space="preserve">        BASILIA CARABALLO BAUTISTA</t>
  </si>
  <si>
    <t xml:space="preserve">        DAISON MATOS DIAZ</t>
  </si>
  <si>
    <t xml:space="preserve">        BRENDA ESTEL GARCIA GONZALEZ</t>
  </si>
  <si>
    <t>ROSFANSI NICOLAS CASTILLO</t>
  </si>
  <si>
    <t xml:space="preserve">        GRISELDA TAPIA DE EVINS</t>
  </si>
  <si>
    <t xml:space="preserve">        LUIS MANUEL HERNANDEZ</t>
  </si>
  <si>
    <t xml:space="preserve">        KAREN SAGRARIO RODRIGUEZ DE CRUZ</t>
  </si>
  <si>
    <t xml:space="preserve">        ANA ELIZABETH BELLO MERCEDES</t>
  </si>
  <si>
    <t xml:space="preserve">        IVONNE PATRICIA PEREZ HERNANDEZ</t>
  </si>
  <si>
    <t xml:space="preserve">        HECTOR LUIS OTAÑO FELIZ</t>
  </si>
  <si>
    <t xml:space="preserve">        MILCY JOSELY CABRERA CRUZ</t>
  </si>
  <si>
    <t xml:space="preserve">        ANTONIO MIGUEL APONTE FRANCO</t>
  </si>
  <si>
    <t xml:space="preserve">        MASSIEL CAMPAÑA</t>
  </si>
  <si>
    <t xml:space="preserve">        FRANKLIN FRANKEL JIMENEZ</t>
  </si>
  <si>
    <t xml:space="preserve">        LUIS EDWARD FERRERAS MENDEZ</t>
  </si>
  <si>
    <t xml:space="preserve">        LEONEL JOSE GONZALEZ MENDEZ</t>
  </si>
  <si>
    <t xml:space="preserve">        MATT BRITO GONZALEZ</t>
  </si>
  <si>
    <t xml:space="preserve">        SIMEON BERIGUETE VICENTE</t>
  </si>
  <si>
    <t>REPOSICION DE CAJA CHICA</t>
  </si>
  <si>
    <t>PRESTACIONES LABORALES</t>
  </si>
  <si>
    <t>OTRAS BONIF. E INCENTIVOS</t>
  </si>
  <si>
    <t>PAGO INCENTIVO</t>
  </si>
  <si>
    <t>NOMINA</t>
  </si>
  <si>
    <t>TOTAL DE CHEQUES: 26</t>
  </si>
  <si>
    <t>PRESIDENCIA DE LA REPUBLICA</t>
  </si>
  <si>
    <t xml:space="preserve">AUTORIDAD PORTUARIA DOMINICANA </t>
  </si>
  <si>
    <t xml:space="preserve">Ejecución de Gastos y Aplicaciones Financieras </t>
  </si>
  <si>
    <t>En RD$</t>
  </si>
  <si>
    <t>DETALLE</t>
  </si>
  <si>
    <t>Presupuesto Aprobado</t>
  </si>
  <si>
    <t>Presupuesto Modificado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</si>
  <si>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</si>
  <si>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</si>
  <si>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</si>
  <si>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</si>
  <si>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</si>
  <si>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</si>
  <si>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</si>
  <si>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</si>
  <si>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</si>
  <si>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</si>
  <si>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</si>
  <si>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</si>
  <si>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</si>
  <si>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</si>
  <si>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</si>
  <si>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</si>
  <si>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</si>
  <si>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</si>
  <si>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</si>
  <si>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</si>
  <si>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</si>
  <si>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</si>
  <si>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</si>
  <si>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</si>
  <si>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</si>
  <si>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</si>
  <si>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</si>
  <si>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</si>
  <si>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</si>
  <si>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</si>
  <si>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</si>
  <si>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</si>
  <si>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</si>
  <si>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</si>
  <si>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</si>
  <si>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</si>
  <si>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</si>
  <si>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</si>
  <si>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</si>
  <si>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</si>
  <si>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</si>
  <si>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</si>
  <si>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</si>
  <si>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</si>
  <si>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</si>
  <si>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</si>
  <si>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</si>
  <si>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</si>
  <si>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</si>
  <si>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</si>
  <si>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</si>
  <si>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</si>
  <si>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</si>
  <si>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</si>
  <si>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</si>
  <si>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</si>
  <si>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</si>
  <si>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</si>
  <si>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</si>
  <si>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</si>
  <si>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</si>
  <si>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</si>
  <si>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</si>
  <si>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</si>
  <si>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</si>
  <si>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</si>
  <si>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</si>
  <si>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</si>
  <si>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</si>
  <si>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</si>
  <si>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</si>
  <si>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</si>
  <si>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</si>
  <si>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</si>
  <si>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</si>
  <si>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</si>
  <si>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</si>
  <si>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</si>
  <si>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</si>
  <si>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</si>
  <si>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</si>
  <si>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</si>
  <si>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</si>
  <si>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</si>
  <si>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</si>
  <si>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</si>
  <si>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r>
      <rPr>
        <b/>
        <sz val="12"/>
        <color theme="1"/>
        <rFont val="Calibri"/>
        <family val="2"/>
        <scheme val="minor"/>
      </rPr>
      <t>Presupuesto aprobado:</t>
    </r>
    <r>
      <rPr>
        <sz val="12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</si>
  <si>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</si>
  <si>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</si>
  <si>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Fuente: Sistema de Gestión Financiera (SIGEF)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</si>
</sst>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dd\/mm\/yyyy"/>
    <numFmt numFmtId="166" formatCode="dd/mm/yyyy;@"/>
    <numFmt numFmtId="167" formatCode="_(&quot;RD$&quot;* #,##0.00_);_(&quot;RD$&quot;* \(#,##0.00\);_(&quot;RD$&quot;* &quot;-&quot;??_);_(@_)"/>
    <numFmt numFmtId="168" formatCode="0_);\(0\)"/>
    <numFmt numFmtId="169" formatCode="&quot;$&quot;#,##0.00"/>
    <numFmt numFmtId="170" formatCode="_(* #,##0_);_(* \(#,##0\);_(* &quot;-&quot;??_);_(@_)"/>
    <numFmt numFmtId="171" formatCode="_(* #,##0.0_);_(* \(#,##0.0\);_(* &quot;-&quot;??_);_(@_)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i/>
      <sz val="14"/>
      <color rgb="FFFFFFFF"/>
      <name val="Arial"/>
      <family val="2"/>
    </font>
    <font>
      <b/>
      <i/>
      <sz val="10"/>
      <color rgb="FF000080"/>
      <name val="Arial"/>
      <family val="2"/>
    </font>
    <font>
      <sz val="1"/>
      <color rgb="FF000000"/>
      <name val="Arial"/>
      <family val="2"/>
    </font>
    <font>
      <b/>
      <i/>
      <sz val="11"/>
      <color rgb="FF0000FF"/>
      <name val="Arial"/>
      <family val="2"/>
    </font>
    <font>
      <b/>
      <i/>
      <sz val="9"/>
      <color rgb="FF0000FF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2"/>
      <color indexed="63"/>
      <name val="Arial"/>
      <family val="2"/>
    </font>
    <font>
      <sz val="11"/>
      <color indexed="6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333333"/>
      <name val="Arial"/>
      <family val="2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363636"/>
      <name val="Arial"/>
      <family val="2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auto="1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AFAFA"/>
        <bgColor rgb="FF000000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theme="4" tint="0.79998168889431442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9" fillId="5" borderId="0">
      <alignment horizontal="left" vertical="top"/>
    </xf>
    <xf numFmtId="0" fontId="29" fillId="5" borderId="0">
      <alignment horizontal="left" vertical="top"/>
    </xf>
    <xf numFmtId="0" fontId="33" fillId="5" borderId="0">
      <alignment horizontal="left" vertical="top"/>
    </xf>
    <xf numFmtId="0" fontId="35" fillId="5" borderId="0">
      <alignment horizontal="left" vertical="top"/>
    </xf>
    <xf numFmtId="0" fontId="35" fillId="5" borderId="0">
      <alignment horizontal="right" vertical="top"/>
    </xf>
    <xf numFmtId="0" fontId="37" fillId="5" borderId="0">
      <alignment horizontal="left" vertical="top"/>
    </xf>
    <xf numFmtId="0" fontId="38" fillId="5" borderId="0">
      <alignment horizontal="right" vertical="top"/>
    </xf>
    <xf numFmtId="0" fontId="32" fillId="5" borderId="0">
      <alignment horizontal="left" vertical="top"/>
    </xf>
    <xf numFmtId="0" fontId="32" fillId="5" borderId="0">
      <alignment horizontal="left" vertical="top"/>
    </xf>
    <xf numFmtId="0" fontId="39" fillId="5" borderId="0">
      <alignment horizontal="center" vertical="top"/>
    </xf>
    <xf numFmtId="0" fontId="31" fillId="5" borderId="0">
      <alignment horizontal="left" vertical="top"/>
    </xf>
    <xf numFmtId="0" fontId="31" fillId="5" borderId="0">
      <alignment horizontal="left" vertical="top"/>
    </xf>
    <xf numFmtId="0" fontId="30" fillId="5" borderId="0">
      <alignment horizontal="left" vertical="top"/>
    </xf>
    <xf numFmtId="0" fontId="31" fillId="5" borderId="0">
      <alignment horizontal="left" vertical="top"/>
    </xf>
    <xf numFmtId="0" fontId="31" fillId="5" borderId="0">
      <alignment horizontal="left" vertical="top"/>
    </xf>
    <xf numFmtId="0" fontId="31" fillId="5" borderId="0">
      <alignment horizontal="left" vertical="top"/>
    </xf>
    <xf numFmtId="0" fontId="31" fillId="5" borderId="0">
      <alignment horizontal="left" vertical="top"/>
    </xf>
    <xf numFmtId="0" fontId="31" fillId="5" borderId="0">
      <alignment horizontal="left" vertical="top"/>
    </xf>
    <xf numFmtId="0" fontId="29" fillId="5" borderId="0">
      <alignment horizontal="left" vertical="top"/>
    </xf>
    <xf numFmtId="0" fontId="31" fillId="5" borderId="0">
      <alignment horizontal="left" vertical="top"/>
    </xf>
    <xf numFmtId="0" fontId="32" fillId="6" borderId="0">
      <alignment horizontal="left" vertical="top"/>
    </xf>
    <xf numFmtId="0" fontId="33" fillId="5" borderId="0">
      <alignment horizontal="center" vertical="top"/>
    </xf>
    <xf numFmtId="0" fontId="34" fillId="5" borderId="0">
      <alignment horizontal="center" vertical="top"/>
    </xf>
    <xf numFmtId="0" fontId="35" fillId="5" borderId="0">
      <alignment horizontal="right" vertical="top"/>
    </xf>
    <xf numFmtId="0" fontId="36" fillId="5" borderId="0">
      <alignment horizontal="left" vertical="top"/>
    </xf>
    <xf numFmtId="0" fontId="1" fillId="0" borderId="0"/>
  </cellStyleXfs>
  <cellXfs count="313">
    <xf numFmtId="0" fontId="0" fillId="0" borderId="0" xfId="0"/>
    <xf numFmtId="0" fontId="2" fillId="0" borderId="0" xfId="0" applyFont="1"/>
    <xf numFmtId="0" fontId="6" fillId="0" borderId="0" xfId="0" applyFont="1"/>
    <xf numFmtId="0" fontId="0" fillId="2" borderId="0" xfId="0" applyFill="1"/>
    <xf numFmtId="0" fontId="4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14" fontId="13" fillId="2" borderId="0" xfId="0" applyNumberFormat="1" applyFont="1" applyFill="1" applyAlignment="1">
      <alignment horizontal="center"/>
    </xf>
    <xf numFmtId="164" fontId="17" fillId="2" borderId="0" xfId="1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164" fontId="13" fillId="2" borderId="0" xfId="1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49" fontId="13" fillId="2" borderId="0" xfId="0" applyNumberFormat="1" applyFont="1" applyFill="1" applyAlignment="1">
      <alignment horizontal="center"/>
    </xf>
    <xf numFmtId="39" fontId="18" fillId="2" borderId="3" xfId="0" applyNumberFormat="1" applyFont="1" applyFill="1" applyBorder="1"/>
    <xf numFmtId="164" fontId="18" fillId="2" borderId="3" xfId="1" applyFont="1" applyFill="1" applyBorder="1"/>
    <xf numFmtId="39" fontId="13" fillId="2" borderId="0" xfId="0" applyNumberFormat="1" applyFont="1" applyFill="1"/>
    <xf numFmtId="164" fontId="17" fillId="2" borderId="0" xfId="1" applyFont="1" applyFill="1" applyBorder="1"/>
    <xf numFmtId="0" fontId="11" fillId="2" borderId="0" xfId="0" applyFont="1" applyFill="1" applyAlignment="1">
      <alignment horizontal="center" vertical="center" wrapText="1"/>
    </xf>
    <xf numFmtId="164" fontId="11" fillId="0" borderId="0" xfId="1" applyFont="1" applyFill="1" applyBorder="1" applyAlignment="1">
      <alignment horizontal="center" vertical="center" wrapText="1"/>
    </xf>
    <xf numFmtId="164" fontId="18" fillId="2" borderId="11" xfId="1" applyFont="1" applyFill="1" applyBorder="1" applyAlignment="1">
      <alignment horizontal="center" vertical="center" wrapText="1"/>
    </xf>
    <xf numFmtId="39" fontId="18" fillId="2" borderId="0" xfId="0" applyNumberFormat="1" applyFont="1" applyFill="1"/>
    <xf numFmtId="164" fontId="18" fillId="2" borderId="0" xfId="1" applyFont="1" applyFill="1" applyBorder="1"/>
    <xf numFmtId="164" fontId="0" fillId="0" borderId="0" xfId="0" applyNumberFormat="1"/>
    <xf numFmtId="14" fontId="16" fillId="2" borderId="0" xfId="0" applyNumberFormat="1" applyFont="1" applyFill="1" applyAlignment="1">
      <alignment horizontal="right"/>
    </xf>
    <xf numFmtId="164" fontId="18" fillId="2" borderId="0" xfId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164" fontId="12" fillId="0" borderId="0" xfId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1" applyFont="1" applyBorder="1" applyAlignment="1">
      <alignment horizontal="center"/>
    </xf>
    <xf numFmtId="0" fontId="24" fillId="0" borderId="0" xfId="0" applyFont="1"/>
    <xf numFmtId="164" fontId="14" fillId="2" borderId="0" xfId="0" applyNumberFormat="1" applyFont="1" applyFill="1"/>
    <xf numFmtId="0" fontId="3" fillId="0" borderId="0" xfId="0" applyFont="1" applyAlignment="1">
      <alignment horizontal="center"/>
    </xf>
    <xf numFmtId="0" fontId="25" fillId="0" borderId="0" xfId="0" applyFont="1"/>
    <xf numFmtId="164" fontId="24" fillId="0" borderId="0" xfId="0" applyNumberFormat="1" applyFont="1"/>
    <xf numFmtId="12" fontId="8" fillId="2" borderId="0" xfId="1" applyNumberFormat="1" applyFont="1" applyFill="1" applyBorder="1" applyAlignment="1">
      <alignment vertical="center" wrapText="1"/>
    </xf>
    <xf numFmtId="164" fontId="8" fillId="2" borderId="0" xfId="1" applyFont="1" applyFill="1" applyBorder="1" applyAlignment="1">
      <alignment vertical="center" wrapText="1"/>
    </xf>
    <xf numFmtId="164" fontId="6" fillId="2" borderId="0" xfId="1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164" fontId="2" fillId="0" borderId="1" xfId="5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40" fillId="0" borderId="0" xfId="0" applyFont="1"/>
    <xf numFmtId="0" fontId="27" fillId="2" borderId="0" xfId="0" applyFont="1" applyFill="1" applyAlignment="1">
      <alignment horizontal="center"/>
    </xf>
    <xf numFmtId="0" fontId="27" fillId="2" borderId="0" xfId="0" applyFont="1" applyFill="1"/>
    <xf numFmtId="164" fontId="26" fillId="2" borderId="0" xfId="1" applyFont="1" applyFill="1" applyBorder="1" applyAlignment="1">
      <alignment horizontal="right" vertical="center" wrapText="1"/>
    </xf>
    <xf numFmtId="164" fontId="28" fillId="0" borderId="12" xfId="0" applyNumberFormat="1" applyFont="1" applyBorder="1"/>
    <xf numFmtId="49" fontId="27" fillId="2" borderId="0" xfId="0" applyNumberFormat="1" applyFont="1" applyFill="1" applyAlignment="1">
      <alignment horizontal="center"/>
    </xf>
    <xf numFmtId="164" fontId="27" fillId="2" borderId="0" xfId="1" applyFont="1" applyFill="1"/>
    <xf numFmtId="164" fontId="26" fillId="2" borderId="0" xfId="1" applyFont="1" applyFill="1" applyBorder="1" applyAlignment="1">
      <alignment horizontal="right"/>
    </xf>
    <xf numFmtId="164" fontId="26" fillId="2" borderId="0" xfId="1" applyFont="1" applyFill="1" applyBorder="1"/>
    <xf numFmtId="49" fontId="3" fillId="2" borderId="0" xfId="0" applyNumberFormat="1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164" fontId="5" fillId="0" borderId="1" xfId="5" applyFont="1" applyBorder="1" applyAlignment="1">
      <alignment horizontal="right"/>
    </xf>
    <xf numFmtId="14" fontId="2" fillId="2" borderId="1" xfId="0" applyNumberFormat="1" applyFont="1" applyFill="1" applyBorder="1" applyAlignment="1">
      <alignment horizontal="center"/>
    </xf>
    <xf numFmtId="164" fontId="2" fillId="0" borderId="1" xfId="5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12" fontId="2" fillId="2" borderId="1" xfId="5" applyNumberFormat="1" applyFont="1" applyFill="1" applyBorder="1" applyAlignment="1">
      <alignment horizontal="center"/>
    </xf>
    <xf numFmtId="164" fontId="2" fillId="2" borderId="1" xfId="5" applyFont="1" applyFill="1" applyBorder="1"/>
    <xf numFmtId="0" fontId="2" fillId="0" borderId="1" xfId="0" applyFont="1" applyBorder="1" applyAlignment="1">
      <alignment horizontal="center"/>
    </xf>
    <xf numFmtId="165" fontId="45" fillId="0" borderId="1" xfId="0" applyNumberFormat="1" applyFont="1" applyBorder="1" applyAlignment="1">
      <alignment horizontal="center"/>
    </xf>
    <xf numFmtId="165" fontId="42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64" fontId="22" fillId="3" borderId="7" xfId="1" applyFont="1" applyFill="1" applyBorder="1" applyAlignment="1">
      <alignment horizontal="center" vertical="center"/>
    </xf>
    <xf numFmtId="4" fontId="28" fillId="0" borderId="12" xfId="0" applyNumberFormat="1" applyFont="1" applyBorder="1"/>
    <xf numFmtId="4" fontId="26" fillId="7" borderId="12" xfId="0" applyNumberFormat="1" applyFont="1" applyFill="1" applyBorder="1"/>
    <xf numFmtId="0" fontId="26" fillId="2" borderId="6" xfId="0" applyFont="1" applyFill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164" fontId="26" fillId="2" borderId="18" xfId="1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164" fontId="26" fillId="2" borderId="17" xfId="1" applyFont="1" applyFill="1" applyBorder="1" applyAlignment="1">
      <alignment horizontal="center" vertical="center" wrapText="1"/>
    </xf>
    <xf numFmtId="0" fontId="28" fillId="2" borderId="18" xfId="0" applyFont="1" applyFill="1" applyBorder="1" applyAlignment="1">
      <alignment horizontal="center" vertical="center" wrapText="1"/>
    </xf>
    <xf numFmtId="164" fontId="26" fillId="2" borderId="6" xfId="1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6" fillId="7" borderId="18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 wrapText="1"/>
    </xf>
    <xf numFmtId="164" fontId="26" fillId="0" borderId="18" xfId="1" applyFont="1" applyFill="1" applyBorder="1" applyAlignment="1">
      <alignment horizontal="center" vertical="center" wrapText="1"/>
    </xf>
    <xf numFmtId="0" fontId="46" fillId="0" borderId="0" xfId="0" applyFont="1"/>
    <xf numFmtId="0" fontId="19" fillId="0" borderId="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164" fontId="19" fillId="0" borderId="17" xfId="1" applyFont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 wrapText="1"/>
    </xf>
    <xf numFmtId="164" fontId="48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49" fontId="19" fillId="0" borderId="0" xfId="0" applyNumberFormat="1" applyFont="1"/>
    <xf numFmtId="0" fontId="18" fillId="2" borderId="3" xfId="0" applyFont="1" applyFill="1" applyBorder="1" applyAlignment="1">
      <alignment horizontal="right"/>
    </xf>
    <xf numFmtId="164" fontId="18" fillId="2" borderId="3" xfId="1" applyFont="1" applyFill="1" applyBorder="1" applyAlignment="1">
      <alignment horizontal="right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164" fontId="19" fillId="0" borderId="23" xfId="1" applyFont="1" applyBorder="1" applyAlignment="1">
      <alignment horizontal="center" vertical="center"/>
    </xf>
    <xf numFmtId="164" fontId="19" fillId="0" borderId="24" xfId="1" applyFont="1" applyBorder="1" applyAlignment="1">
      <alignment horizontal="center" vertical="center"/>
    </xf>
    <xf numFmtId="0" fontId="48" fillId="0" borderId="25" xfId="0" applyFont="1" applyBorder="1" applyAlignment="1">
      <alignment horizontal="center"/>
    </xf>
    <xf numFmtId="0" fontId="48" fillId="0" borderId="21" xfId="0" applyFont="1" applyBorder="1" applyAlignment="1">
      <alignment horizontal="left"/>
    </xf>
    <xf numFmtId="0" fontId="48" fillId="0" borderId="26" xfId="0" applyFont="1" applyBorder="1" applyAlignment="1">
      <alignment horizontal="center"/>
    </xf>
    <xf numFmtId="0" fontId="48" fillId="0" borderId="3" xfId="0" applyFont="1" applyBorder="1" applyAlignment="1">
      <alignment horizontal="left"/>
    </xf>
    <xf numFmtId="0" fontId="48" fillId="0" borderId="3" xfId="0" applyFont="1" applyBorder="1" applyAlignment="1">
      <alignment horizontal="center"/>
    </xf>
    <xf numFmtId="14" fontId="48" fillId="0" borderId="3" xfId="0" applyNumberFormat="1" applyFont="1" applyBorder="1" applyAlignment="1">
      <alignment horizontal="center"/>
    </xf>
    <xf numFmtId="164" fontId="48" fillId="2" borderId="1" xfId="5" applyFont="1" applyFill="1" applyBorder="1" applyAlignment="1">
      <alignment horizontal="center"/>
    </xf>
    <xf numFmtId="164" fontId="48" fillId="0" borderId="23" xfId="5" applyFont="1" applyBorder="1" applyAlignment="1">
      <alignment horizontal="center"/>
    </xf>
    <xf numFmtId="164" fontId="42" fillId="0" borderId="1" xfId="5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4" fontId="2" fillId="0" borderId="1" xfId="5" applyFont="1" applyFill="1" applyBorder="1" applyAlignment="1"/>
    <xf numFmtId="164" fontId="7" fillId="0" borderId="1" xfId="5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64" fontId="7" fillId="0" borderId="2" xfId="5" applyFont="1" applyFill="1" applyBorder="1" applyAlignment="1">
      <alignment horizontal="center"/>
    </xf>
    <xf numFmtId="164" fontId="7" fillId="2" borderId="3" xfId="5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8" fontId="2" fillId="0" borderId="1" xfId="5" applyNumberFormat="1" applyFont="1" applyFill="1" applyBorder="1" applyAlignment="1">
      <alignment horizontal="center"/>
    </xf>
    <xf numFmtId="166" fontId="42" fillId="0" borderId="1" xfId="0" applyNumberFormat="1" applyFont="1" applyBorder="1" applyAlignment="1">
      <alignment horizontal="center"/>
    </xf>
    <xf numFmtId="164" fontId="2" fillId="0" borderId="1" xfId="5" applyFont="1" applyFill="1" applyBorder="1" applyAlignment="1">
      <alignment horizontal="center"/>
    </xf>
    <xf numFmtId="0" fontId="43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64" fontId="7" fillId="0" borderId="1" xfId="5" applyFont="1" applyBorder="1" applyAlignment="1">
      <alignment horizontal="center"/>
    </xf>
    <xf numFmtId="0" fontId="19" fillId="0" borderId="0" xfId="0" applyFont="1"/>
    <xf numFmtId="164" fontId="15" fillId="2" borderId="29" xfId="1" applyFont="1" applyFill="1" applyBorder="1" applyAlignment="1">
      <alignment horizontal="center"/>
    </xf>
    <xf numFmtId="164" fontId="17" fillId="2" borderId="30" xfId="1" applyFont="1" applyFill="1" applyBorder="1" applyAlignment="1">
      <alignment horizontal="center" vertical="center" wrapText="1"/>
    </xf>
    <xf numFmtId="164" fontId="7" fillId="0" borderId="1" xfId="5" applyFont="1" applyFill="1" applyBorder="1"/>
    <xf numFmtId="14" fontId="49" fillId="0" borderId="1" xfId="0" applyNumberFormat="1" applyFont="1" applyBorder="1" applyAlignment="1">
      <alignment horizontal="center"/>
    </xf>
    <xf numFmtId="164" fontId="7" fillId="0" borderId="3" xfId="5" applyFont="1" applyFill="1" applyBorder="1"/>
    <xf numFmtId="14" fontId="49" fillId="0" borderId="3" xfId="0" applyNumberFormat="1" applyFont="1" applyBorder="1" applyAlignment="1">
      <alignment horizontal="center"/>
    </xf>
    <xf numFmtId="0" fontId="19" fillId="2" borderId="7" xfId="0" applyFont="1" applyFill="1" applyBorder="1" applyAlignment="1">
      <alignment horizontal="center" wrapText="1"/>
    </xf>
    <xf numFmtId="164" fontId="19" fillId="0" borderId="19" xfId="1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5" fillId="2" borderId="31" xfId="0" applyFont="1" applyFill="1" applyBorder="1" applyAlignment="1">
      <alignment horizontal="center" wrapText="1"/>
    </xf>
    <xf numFmtId="0" fontId="19" fillId="0" borderId="0" xfId="0" applyFont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64" fontId="17" fillId="2" borderId="11" xfId="1" applyFont="1" applyFill="1" applyBorder="1" applyAlignment="1">
      <alignment horizontal="center" vertical="center" wrapText="1"/>
    </xf>
    <xf numFmtId="0" fontId="26" fillId="2" borderId="31" xfId="0" applyFont="1" applyFill="1" applyBorder="1" applyAlignment="1">
      <alignment horizontal="center" vertical="center" wrapText="1"/>
    </xf>
    <xf numFmtId="49" fontId="26" fillId="2" borderId="13" xfId="0" applyNumberFormat="1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164" fontId="26" fillId="2" borderId="32" xfId="1" applyFont="1" applyFill="1" applyBorder="1" applyAlignment="1">
      <alignment horizontal="center" vertical="center" wrapText="1"/>
    </xf>
    <xf numFmtId="164" fontId="19" fillId="2" borderId="11" xfId="1" applyFont="1" applyFill="1" applyBorder="1" applyAlignment="1">
      <alignment horizontal="center" vertical="center" wrapText="1"/>
    </xf>
    <xf numFmtId="164" fontId="5" fillId="0" borderId="19" xfId="1" applyFont="1" applyBorder="1" applyAlignment="1">
      <alignment horizontal="center"/>
    </xf>
    <xf numFmtId="164" fontId="5" fillId="0" borderId="20" xfId="0" applyNumberFormat="1" applyFont="1" applyBorder="1" applyAlignment="1">
      <alignment horizontal="center"/>
    </xf>
    <xf numFmtId="0" fontId="18" fillId="2" borderId="0" xfId="0" applyFont="1" applyFill="1" applyAlignment="1">
      <alignment horizontal="center" vertical="center"/>
    </xf>
    <xf numFmtId="14" fontId="6" fillId="2" borderId="0" xfId="0" applyNumberFormat="1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12" fontId="43" fillId="2" borderId="0" xfId="1" applyNumberFormat="1" applyFont="1" applyFill="1" applyBorder="1" applyAlignment="1">
      <alignment horizontal="center" vertical="center" wrapText="1"/>
    </xf>
    <xf numFmtId="164" fontId="44" fillId="2" borderId="0" xfId="1" applyFont="1" applyFill="1" applyBorder="1" applyAlignment="1">
      <alignment horizontal="center" vertical="center" wrapText="1"/>
    </xf>
    <xf numFmtId="164" fontId="5" fillId="2" borderId="12" xfId="1" applyFont="1" applyFill="1" applyBorder="1" applyAlignment="1">
      <alignment horizontal="center" vertical="center" wrapText="1"/>
    </xf>
    <xf numFmtId="12" fontId="8" fillId="2" borderId="0" xfId="1" applyNumberFormat="1" applyFont="1" applyFill="1" applyBorder="1" applyAlignment="1">
      <alignment horizontal="center" vertical="center" wrapText="1"/>
    </xf>
    <xf numFmtId="164" fontId="8" fillId="2" borderId="0" xfId="1" applyFont="1" applyFill="1" applyBorder="1" applyAlignment="1">
      <alignment horizontal="center" vertical="center" wrapText="1"/>
    </xf>
    <xf numFmtId="164" fontId="6" fillId="2" borderId="0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14" fontId="9" fillId="2" borderId="0" xfId="1" applyNumberFormat="1" applyFont="1" applyFill="1" applyBorder="1" applyAlignment="1">
      <alignment horizontal="right" vertical="center" wrapText="1"/>
    </xf>
    <xf numFmtId="164" fontId="9" fillId="2" borderId="0" xfId="1" applyFont="1" applyFill="1" applyBorder="1" applyAlignment="1">
      <alignment horizontal="center" vertical="center" wrapText="1"/>
    </xf>
    <xf numFmtId="14" fontId="12" fillId="2" borderId="0" xfId="0" applyNumberFormat="1" applyFont="1" applyFill="1" applyAlignment="1">
      <alignment horizontal="center" vertical="center" wrapText="1"/>
    </xf>
    <xf numFmtId="12" fontId="12" fillId="2" borderId="0" xfId="1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164" fontId="6" fillId="0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4" fontId="19" fillId="2" borderId="16" xfId="1" applyFont="1" applyFill="1" applyBorder="1" applyAlignment="1">
      <alignment horizontal="right" vertical="center" wrapText="1"/>
    </xf>
    <xf numFmtId="14" fontId="2" fillId="2" borderId="33" xfId="5" applyNumberFormat="1" applyFont="1" applyFill="1" applyBorder="1" applyAlignment="1">
      <alignment horizontal="center" vertical="center"/>
    </xf>
    <xf numFmtId="49" fontId="2" fillId="2" borderId="33" xfId="5" applyNumberFormat="1" applyFont="1" applyFill="1" applyBorder="1" applyAlignment="1">
      <alignment horizontal="center" vertical="center"/>
    </xf>
    <xf numFmtId="164" fontId="2" fillId="2" borderId="33" xfId="5" applyFont="1" applyFill="1" applyBorder="1" applyAlignment="1">
      <alignment horizontal="center" vertical="center" wrapText="1"/>
    </xf>
    <xf numFmtId="164" fontId="43" fillId="2" borderId="33" xfId="5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64" fontId="2" fillId="0" borderId="1" xfId="5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wrapText="1"/>
    </xf>
    <xf numFmtId="0" fontId="43" fillId="0" borderId="21" xfId="0" applyFont="1" applyBorder="1" applyAlignment="1">
      <alignment horizontal="center" wrapText="1"/>
    </xf>
    <xf numFmtId="164" fontId="2" fillId="0" borderId="21" xfId="5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6" fillId="0" borderId="1" xfId="5" applyFont="1" applyFill="1" applyBorder="1" applyAlignment="1">
      <alignment horizontal="center"/>
    </xf>
    <xf numFmtId="0" fontId="2" fillId="7" borderId="1" xfId="0" applyFont="1" applyFill="1" applyBorder="1"/>
    <xf numFmtId="14" fontId="27" fillId="0" borderId="1" xfId="0" applyNumberFormat="1" applyFont="1" applyBorder="1" applyAlignment="1">
      <alignment horizontal="center" wrapText="1"/>
    </xf>
    <xf numFmtId="12" fontId="40" fillId="0" borderId="3" xfId="5" applyNumberFormat="1" applyFont="1" applyFill="1" applyBorder="1" applyAlignment="1">
      <alignment horizontal="center" wrapText="1"/>
    </xf>
    <xf numFmtId="164" fontId="27" fillId="0" borderId="1" xfId="5" applyFont="1" applyFill="1" applyBorder="1" applyAlignment="1">
      <alignment horizontal="center" wrapText="1"/>
    </xf>
    <xf numFmtId="0" fontId="26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49" fontId="26" fillId="2" borderId="10" xfId="0" applyNumberFormat="1" applyFont="1" applyFill="1" applyBorder="1" applyAlignment="1">
      <alignment horizontal="center" vertical="center" wrapText="1"/>
    </xf>
    <xf numFmtId="164" fontId="19" fillId="2" borderId="10" xfId="1" applyFont="1" applyFill="1" applyBorder="1" applyAlignment="1">
      <alignment horizontal="right" vertical="center" wrapText="1"/>
    </xf>
    <xf numFmtId="164" fontId="26" fillId="2" borderId="0" xfId="1" applyFont="1" applyFill="1" applyBorder="1" applyAlignment="1">
      <alignment horizontal="center" vertical="center" wrapText="1"/>
    </xf>
    <xf numFmtId="49" fontId="26" fillId="2" borderId="0" xfId="0" applyNumberFormat="1" applyFont="1" applyFill="1" applyAlignment="1">
      <alignment horizontal="center" vertical="center" wrapText="1"/>
    </xf>
    <xf numFmtId="0" fontId="5" fillId="8" borderId="1" xfId="10" applyFont="1" applyFill="1" applyBorder="1" applyAlignment="1">
      <alignment horizontal="center"/>
    </xf>
    <xf numFmtId="0" fontId="26" fillId="2" borderId="33" xfId="0" applyFont="1" applyFill="1" applyBorder="1" applyAlignment="1">
      <alignment horizontal="center" vertical="center" wrapText="1"/>
    </xf>
    <xf numFmtId="49" fontId="26" fillId="2" borderId="33" xfId="0" applyNumberFormat="1" applyFont="1" applyFill="1" applyBorder="1" applyAlignment="1">
      <alignment horizontal="center" vertical="center" wrapText="1"/>
    </xf>
    <xf numFmtId="0" fontId="28" fillId="2" borderId="33" xfId="0" applyFont="1" applyFill="1" applyBorder="1" applyAlignment="1">
      <alignment horizontal="center" vertical="center" wrapText="1"/>
    </xf>
    <xf numFmtId="164" fontId="26" fillId="2" borderId="33" xfId="1" applyFont="1" applyFill="1" applyBorder="1" applyAlignment="1">
      <alignment horizontal="center" vertical="center" wrapText="1"/>
    </xf>
    <xf numFmtId="164" fontId="18" fillId="2" borderId="0" xfId="1" applyFont="1" applyFill="1" applyBorder="1" applyAlignment="1">
      <alignment horizontal="right" vertical="center" wrapText="1"/>
    </xf>
    <xf numFmtId="14" fontId="2" fillId="2" borderId="33" xfId="0" applyNumberFormat="1" applyFont="1" applyFill="1" applyBorder="1" applyAlignment="1">
      <alignment horizontal="center" vertical="center" wrapText="1"/>
    </xf>
    <xf numFmtId="49" fontId="50" fillId="9" borderId="33" xfId="5" applyNumberFormat="1" applyFont="1" applyFill="1" applyBorder="1" applyAlignment="1">
      <alignment horizontal="center" vertical="center" wrapText="1"/>
    </xf>
    <xf numFmtId="164" fontId="50" fillId="9" borderId="33" xfId="5" applyFont="1" applyFill="1" applyBorder="1" applyAlignment="1">
      <alignment horizontal="center" vertical="center" wrapText="1"/>
    </xf>
    <xf numFmtId="164" fontId="2" fillId="0" borderId="33" xfId="5" applyFont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164" fontId="2" fillId="0" borderId="7" xfId="5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7" fillId="2" borderId="1" xfId="0" applyNumberFormat="1" applyFont="1" applyFill="1" applyBorder="1" applyAlignment="1">
      <alignment horizontal="center"/>
    </xf>
    <xf numFmtId="1" fontId="27" fillId="2" borderId="1" xfId="0" applyNumberFormat="1" applyFont="1" applyFill="1" applyBorder="1" applyAlignment="1">
      <alignment horizontal="center"/>
    </xf>
    <xf numFmtId="164" fontId="27" fillId="0" borderId="1" xfId="5" applyFont="1" applyFill="1" applyBorder="1" applyAlignment="1"/>
    <xf numFmtId="0" fontId="3" fillId="0" borderId="0" xfId="0" applyFont="1" applyAlignment="1">
      <alignment horizontal="center"/>
    </xf>
    <xf numFmtId="14" fontId="18" fillId="2" borderId="0" xfId="0" applyNumberFormat="1" applyFont="1" applyFill="1" applyAlignment="1">
      <alignment horizontal="right"/>
    </xf>
    <xf numFmtId="164" fontId="28" fillId="0" borderId="0" xfId="0" applyNumberFormat="1" applyFont="1" applyBorder="1"/>
    <xf numFmtId="0" fontId="1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46" fillId="0" borderId="4" xfId="0" applyFont="1" applyBorder="1" applyAlignment="1">
      <alignment horizontal="center"/>
    </xf>
    <xf numFmtId="0" fontId="46" fillId="0" borderId="14" xfId="0" applyFont="1" applyBorder="1" applyAlignment="1">
      <alignment horizontal="center"/>
    </xf>
    <xf numFmtId="0" fontId="46" fillId="0" borderId="5" xfId="0" applyFont="1" applyBorder="1" applyAlignment="1">
      <alignment horizontal="center"/>
    </xf>
    <xf numFmtId="169" fontId="46" fillId="0" borderId="4" xfId="0" applyNumberFormat="1" applyFont="1" applyBorder="1" applyAlignment="1">
      <alignment horizontal="left" indent="15"/>
    </xf>
    <xf numFmtId="169" fontId="46" fillId="0" borderId="5" xfId="0" applyNumberFormat="1" applyFont="1" applyBorder="1" applyAlignment="1">
      <alignment horizontal="left" indent="15"/>
    </xf>
    <xf numFmtId="14" fontId="18" fillId="2" borderId="0" xfId="0" applyNumberFormat="1" applyFont="1" applyFill="1" applyAlignment="1">
      <alignment horizontal="right"/>
    </xf>
    <xf numFmtId="0" fontId="19" fillId="0" borderId="0" xfId="0" applyFont="1" applyAlignment="1">
      <alignment horizontal="center"/>
    </xf>
    <xf numFmtId="0" fontId="22" fillId="3" borderId="9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/>
    </xf>
    <xf numFmtId="14" fontId="19" fillId="2" borderId="0" xfId="0" applyNumberFormat="1" applyFont="1" applyFill="1" applyAlignment="1">
      <alignment horizontal="right"/>
    </xf>
    <xf numFmtId="14" fontId="18" fillId="2" borderId="0" xfId="0" applyNumberFormat="1" applyFont="1" applyFill="1" applyAlignment="1">
      <alignment horizontal="center"/>
    </xf>
    <xf numFmtId="14" fontId="18" fillId="2" borderId="15" xfId="0" applyNumberFormat="1" applyFont="1" applyFill="1" applyBorder="1" applyAlignment="1">
      <alignment horizontal="center"/>
    </xf>
    <xf numFmtId="0" fontId="26" fillId="2" borderId="15" xfId="0" applyFont="1" applyFill="1" applyBorder="1" applyAlignment="1">
      <alignment horizontal="center"/>
    </xf>
    <xf numFmtId="0" fontId="40" fillId="2" borderId="13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5" fillId="2" borderId="0" xfId="10" applyFont="1" applyFill="1" applyAlignment="1">
      <alignment horizontal="center"/>
    </xf>
    <xf numFmtId="14" fontId="19" fillId="2" borderId="16" xfId="0" applyNumberFormat="1" applyFont="1" applyFill="1" applyBorder="1" applyAlignment="1">
      <alignment horizontal="right" vertical="center"/>
    </xf>
    <xf numFmtId="164" fontId="28" fillId="2" borderId="15" xfId="1" applyFont="1" applyFill="1" applyBorder="1" applyAlignment="1">
      <alignment horizontal="center"/>
    </xf>
    <xf numFmtId="0" fontId="42" fillId="2" borderId="13" xfId="0" applyFont="1" applyFill="1" applyBorder="1" applyAlignment="1">
      <alignment horizontal="center" vertical="center"/>
    </xf>
    <xf numFmtId="0" fontId="42" fillId="2" borderId="21" xfId="0" applyFont="1" applyFill="1" applyBorder="1" applyAlignment="1">
      <alignment horizontal="center" vertical="center"/>
    </xf>
    <xf numFmtId="0" fontId="41" fillId="2" borderId="16" xfId="0" applyFont="1" applyFill="1" applyBorder="1" applyAlignment="1">
      <alignment horizontal="right"/>
    </xf>
    <xf numFmtId="164" fontId="23" fillId="2" borderId="0" xfId="1" applyFont="1" applyFill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14" fontId="5" fillId="0" borderId="4" xfId="0" applyNumberFormat="1" applyFont="1" applyBorder="1" applyAlignment="1">
      <alignment horizontal="right"/>
    </xf>
    <xf numFmtId="14" fontId="5" fillId="0" borderId="14" xfId="0" applyNumberFormat="1" applyFont="1" applyBorder="1" applyAlignment="1">
      <alignment horizontal="right"/>
    </xf>
    <xf numFmtId="14" fontId="5" fillId="0" borderId="5" xfId="0" applyNumberFormat="1" applyFont="1" applyBorder="1" applyAlignment="1">
      <alignment horizontal="right"/>
    </xf>
    <xf numFmtId="0" fontId="28" fillId="4" borderId="9" xfId="0" applyFont="1" applyFill="1" applyBorder="1" applyAlignment="1">
      <alignment horizontal="center"/>
    </xf>
    <xf numFmtId="0" fontId="28" fillId="4" borderId="8" xfId="0" applyFont="1" applyFill="1" applyBorder="1" applyAlignment="1">
      <alignment horizontal="center"/>
    </xf>
    <xf numFmtId="164" fontId="28" fillId="4" borderId="8" xfId="0" applyNumberFormat="1" applyFont="1" applyFill="1" applyBorder="1" applyAlignment="1">
      <alignment horizontal="left"/>
    </xf>
    <xf numFmtId="164" fontId="28" fillId="4" borderId="7" xfId="0" applyNumberFormat="1" applyFont="1" applyFill="1" applyBorder="1" applyAlignment="1">
      <alignment horizontal="left"/>
    </xf>
    <xf numFmtId="164" fontId="26" fillId="2" borderId="16" xfId="1" applyFont="1" applyFill="1" applyBorder="1" applyAlignment="1">
      <alignment horizontal="right"/>
    </xf>
    <xf numFmtId="0" fontId="26" fillId="2" borderId="0" xfId="0" applyFont="1" applyFill="1" applyAlignment="1">
      <alignment horizontal="center"/>
    </xf>
    <xf numFmtId="0" fontId="47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8" fillId="2" borderId="0" xfId="0" applyFont="1" applyFill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7" xfId="0" applyFont="1" applyFill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0" fontId="5" fillId="0" borderId="27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14" fontId="17" fillId="2" borderId="0" xfId="0" applyNumberFormat="1" applyFont="1" applyFill="1" applyAlignment="1">
      <alignment horizontal="right"/>
    </xf>
    <xf numFmtId="39" fontId="48" fillId="0" borderId="2" xfId="5" applyNumberFormat="1" applyFont="1" applyBorder="1" applyAlignment="1">
      <alignment horizontal="right"/>
    </xf>
    <xf numFmtId="39" fontId="48" fillId="0" borderId="3" xfId="5" applyNumberFormat="1" applyFont="1" applyBorder="1" applyAlignment="1">
      <alignment horizontal="right"/>
    </xf>
    <xf numFmtId="39" fontId="48" fillId="0" borderId="34" xfId="5" applyNumberFormat="1" applyFont="1" applyBorder="1" applyAlignment="1">
      <alignment horizontal="right" vertical="top"/>
    </xf>
    <xf numFmtId="39" fontId="48" fillId="0" borderId="35" xfId="5" applyNumberFormat="1" applyFont="1" applyBorder="1" applyAlignment="1">
      <alignment horizontal="right" vertical="top"/>
    </xf>
    <xf numFmtId="0" fontId="51" fillId="0" borderId="37" xfId="0" applyFont="1" applyBorder="1" applyAlignment="1">
      <alignment horizontal="center" vertical="center" wrapText="1" readingOrder="1"/>
    </xf>
    <xf numFmtId="0" fontId="51" fillId="0" borderId="0" xfId="0" applyFont="1" applyAlignment="1">
      <alignment horizontal="center" vertical="center" wrapText="1" readingOrder="1"/>
    </xf>
    <xf numFmtId="0" fontId="51" fillId="0" borderId="37" xfId="0" applyFont="1" applyBorder="1" applyAlignment="1">
      <alignment horizontal="center" vertical="top" wrapText="1" readingOrder="1"/>
    </xf>
    <xf numFmtId="0" fontId="51" fillId="0" borderId="0" xfId="0" applyFont="1" applyAlignment="1">
      <alignment horizontal="center" vertical="top" wrapText="1" readingOrder="1"/>
    </xf>
    <xf numFmtId="0" fontId="52" fillId="0" borderId="37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6" fillId="0" borderId="0" xfId="0" applyFont="1" applyAlignment="1">
      <alignment wrapText="1"/>
    </xf>
    <xf numFmtId="0" fontId="46" fillId="0" borderId="0" xfId="0" applyFont="1" applyAlignment="1">
      <alignment horizontal="center" readingOrder="1"/>
    </xf>
    <xf numFmtId="170" fontId="46" fillId="0" borderId="0" xfId="0" applyNumberFormat="1" applyFont="1"/>
    <xf numFmtId="0" fontId="52" fillId="0" borderId="0" xfId="0" applyFont="1"/>
    <xf numFmtId="0" fontId="53" fillId="10" borderId="38" xfId="0" applyFont="1" applyFill="1" applyBorder="1" applyAlignment="1">
      <alignment horizontal="center" vertical="center" wrapText="1"/>
    </xf>
    <xf numFmtId="164" fontId="53" fillId="10" borderId="38" xfId="1" applyFont="1" applyFill="1" applyBorder="1" applyAlignment="1">
      <alignment horizontal="center" vertical="center" wrapText="1" readingOrder="1"/>
    </xf>
    <xf numFmtId="164" fontId="53" fillId="10" borderId="38" xfId="1" applyFont="1" applyFill="1" applyBorder="1" applyAlignment="1">
      <alignment horizontal="center" vertical="center" wrapText="1"/>
    </xf>
    <xf numFmtId="0" fontId="54" fillId="11" borderId="39" xfId="0" applyFont="1" applyFill="1" applyBorder="1" applyAlignment="1">
      <alignment horizontal="center" vertical="center"/>
    </xf>
    <xf numFmtId="0" fontId="54" fillId="11" borderId="40" xfId="0" applyFont="1" applyFill="1" applyBorder="1" applyAlignment="1">
      <alignment horizontal="center" vertical="center"/>
    </xf>
    <xf numFmtId="0" fontId="54" fillId="11" borderId="41" xfId="0" applyFont="1" applyFill="1" applyBorder="1" applyAlignment="1">
      <alignment horizontal="center" vertical="center"/>
    </xf>
    <xf numFmtId="164" fontId="53" fillId="10" borderId="42" xfId="1" applyFont="1" applyFill="1" applyBorder="1" applyAlignment="1">
      <alignment horizontal="center" vertical="center" wrapText="1" readingOrder="1"/>
    </xf>
    <xf numFmtId="164" fontId="53" fillId="10" borderId="42" xfId="1" applyFont="1" applyFill="1" applyBorder="1" applyAlignment="1">
      <alignment horizontal="center" vertical="center" wrapText="1"/>
    </xf>
    <xf numFmtId="0" fontId="53" fillId="11" borderId="43" xfId="0" applyFont="1" applyFill="1" applyBorder="1" applyAlignment="1">
      <alignment horizontal="center"/>
    </xf>
    <xf numFmtId="170" fontId="53" fillId="11" borderId="44" xfId="0" applyNumberFormat="1" applyFont="1" applyFill="1" applyBorder="1" applyAlignment="1">
      <alignment horizontal="center"/>
    </xf>
    <xf numFmtId="0" fontId="53" fillId="11" borderId="44" xfId="0" applyFont="1" applyFill="1" applyBorder="1" applyAlignment="1">
      <alignment horizontal="center"/>
    </xf>
    <xf numFmtId="0" fontId="54" fillId="11" borderId="43" xfId="0" applyFont="1" applyFill="1" applyBorder="1" applyAlignment="1">
      <alignment horizontal="center"/>
    </xf>
    <xf numFmtId="0" fontId="55" fillId="0" borderId="45" xfId="0" applyFont="1" applyBorder="1" applyAlignment="1">
      <alignment horizontal="left" wrapText="1"/>
    </xf>
    <xf numFmtId="171" fontId="55" fillId="0" borderId="0" xfId="0" applyNumberFormat="1" applyFont="1" applyAlignment="1">
      <alignment horizontal="center" readingOrder="1"/>
    </xf>
    <xf numFmtId="171" fontId="55" fillId="0" borderId="0" xfId="0" applyNumberFormat="1" applyFont="1"/>
    <xf numFmtId="170" fontId="55" fillId="0" borderId="0" xfId="0" applyNumberFormat="1" applyFont="1"/>
    <xf numFmtId="171" fontId="56" fillId="0" borderId="0" xfId="0" applyNumberFormat="1" applyFont="1"/>
    <xf numFmtId="0" fontId="55" fillId="0" borderId="0" xfId="0" applyFont="1" applyAlignment="1">
      <alignment horizontal="left" wrapText="1"/>
    </xf>
    <xf numFmtId="170" fontId="55" fillId="0" borderId="0" xfId="0" applyNumberFormat="1" applyFont="1" applyAlignment="1">
      <alignment horizontal="center" readingOrder="1"/>
    </xf>
    <xf numFmtId="170" fontId="55" fillId="0" borderId="0" xfId="1" applyNumberFormat="1" applyFont="1" applyBorder="1"/>
    <xf numFmtId="164" fontId="55" fillId="0" borderId="0" xfId="1" applyFont="1" applyBorder="1"/>
    <xf numFmtId="0" fontId="46" fillId="0" borderId="0" xfId="0" applyFont="1" applyAlignment="1">
      <alignment horizontal="left" wrapText="1"/>
    </xf>
    <xf numFmtId="170" fontId="46" fillId="0" borderId="0" xfId="0" applyNumberFormat="1" applyFont="1" applyAlignment="1">
      <alignment horizontal="center" readingOrder="1"/>
    </xf>
    <xf numFmtId="170" fontId="46" fillId="0" borderId="0" xfId="1" applyNumberFormat="1" applyFont="1" applyBorder="1"/>
    <xf numFmtId="170" fontId="46" fillId="0" borderId="0" xfId="1" applyNumberFormat="1" applyFont="1" applyFill="1" applyBorder="1" applyAlignment="1">
      <alignment horizontal="left" vertical="center" wrapText="1"/>
    </xf>
    <xf numFmtId="164" fontId="46" fillId="0" borderId="0" xfId="1" applyFont="1" applyBorder="1"/>
    <xf numFmtId="170" fontId="46" fillId="0" borderId="0" xfId="1" applyNumberFormat="1" applyFont="1" applyBorder="1" applyAlignment="1">
      <alignment horizontal="center" vertical="center"/>
    </xf>
    <xf numFmtId="170" fontId="55" fillId="0" borderId="0" xfId="1" applyNumberFormat="1" applyFont="1" applyBorder="1" applyAlignment="1">
      <alignment horizontal="center" readingOrder="1"/>
    </xf>
    <xf numFmtId="170" fontId="46" fillId="0" borderId="0" xfId="1" applyNumberFormat="1" applyFont="1" applyBorder="1" applyAlignment="1">
      <alignment horizontal="center" readingOrder="1"/>
    </xf>
    <xf numFmtId="170" fontId="46" fillId="0" borderId="0" xfId="1" applyNumberFormat="1" applyFont="1" applyAlignment="1">
      <alignment horizontal="center" readingOrder="1"/>
    </xf>
    <xf numFmtId="170" fontId="55" fillId="0" borderId="0" xfId="1" applyNumberFormat="1" applyFont="1" applyAlignment="1">
      <alignment horizontal="center" readingOrder="1"/>
    </xf>
    <xf numFmtId="170" fontId="46" fillId="0" borderId="0" xfId="1" applyNumberFormat="1" applyFont="1"/>
    <xf numFmtId="0" fontId="48" fillId="12" borderId="46" xfId="0" applyFont="1" applyFill="1" applyBorder="1" applyAlignment="1">
      <alignment vertical="center" wrapText="1"/>
    </xf>
    <xf numFmtId="170" fontId="53" fillId="12" borderId="46" xfId="1" applyNumberFormat="1" applyFont="1" applyFill="1" applyBorder="1" applyAlignment="1">
      <alignment horizontal="center" readingOrder="1"/>
    </xf>
    <xf numFmtId="0" fontId="46" fillId="0" borderId="33" xfId="0" applyFont="1" applyBorder="1" applyAlignment="1">
      <alignment vertical="center" wrapText="1"/>
    </xf>
    <xf numFmtId="164" fontId="46" fillId="0" borderId="0" xfId="0" applyNumberFormat="1" applyFont="1"/>
    <xf numFmtId="164" fontId="46" fillId="0" borderId="0" xfId="1" applyFont="1"/>
    <xf numFmtId="170" fontId="52" fillId="0" borderId="0" xfId="0" applyNumberFormat="1" applyFont="1"/>
    <xf numFmtId="0" fontId="55" fillId="0" borderId="33" xfId="0" applyFont="1" applyBorder="1" applyAlignment="1">
      <alignment wrapText="1"/>
    </xf>
    <xf numFmtId="164" fontId="46" fillId="0" borderId="0" xfId="0" applyNumberFormat="1" applyFont="1" applyAlignment="1">
      <alignment horizontal="center" readingOrder="1"/>
    </xf>
    <xf numFmtId="170" fontId="57" fillId="0" borderId="0" xfId="0" applyNumberFormat="1" applyFont="1"/>
    <xf numFmtId="0" fontId="15" fillId="0" borderId="0" xfId="0" applyFont="1"/>
  </cellXfs>
  <cellStyles count="43">
    <cellStyle name="Comma 2" xfId="15" xr:uid="{00000000-0005-0000-0000-000000000000}"/>
    <cellStyle name="Millares" xfId="1" builtinId="3"/>
    <cellStyle name="Millares 2" xfId="2" xr:uid="{00000000-0005-0000-0000-000002000000}"/>
    <cellStyle name="Millares 3" xfId="5" xr:uid="{00000000-0005-0000-0000-000003000000}"/>
    <cellStyle name="Millares 4" xfId="4" xr:uid="{00000000-0005-0000-0000-000004000000}"/>
    <cellStyle name="Moneda 2" xfId="7" xr:uid="{00000000-0005-0000-0000-000005000000}"/>
    <cellStyle name="Moneda 3" xfId="6" xr:uid="{00000000-0005-0000-0000-000006000000}"/>
    <cellStyle name="Normal" xfId="0" builtinId="0"/>
    <cellStyle name="Normal 10" xfId="3" xr:uid="{00000000-0005-0000-0000-000008000000}"/>
    <cellStyle name="Normal 2" xfId="8" xr:uid="{00000000-0005-0000-0000-000009000000}"/>
    <cellStyle name="Normal 3" xfId="9" xr:uid="{00000000-0005-0000-0000-00000A000000}"/>
    <cellStyle name="Normal 3 2" xfId="10" xr:uid="{00000000-0005-0000-0000-00000B000000}"/>
    <cellStyle name="Normal 4" xfId="11" xr:uid="{00000000-0005-0000-0000-00000C000000}"/>
    <cellStyle name="Normal 5" xfId="12" xr:uid="{00000000-0005-0000-0000-00000D000000}"/>
    <cellStyle name="Normal 6" xfId="13" xr:uid="{00000000-0005-0000-0000-00000E000000}"/>
    <cellStyle name="Normal 7" xfId="14" xr:uid="{00000000-0005-0000-0000-00000F000000}"/>
    <cellStyle name="Normal 8" xfId="16" xr:uid="{00000000-0005-0000-0000-000010000000}"/>
    <cellStyle name="Normal 9" xfId="42" xr:uid="{00000000-0005-0000-0000-000011000000}"/>
    <cellStyle name="S0" xfId="17" xr:uid="{00000000-0005-0000-0000-000012000000}"/>
    <cellStyle name="S1" xfId="18" xr:uid="{00000000-0005-0000-0000-000013000000}"/>
    <cellStyle name="S10" xfId="19" xr:uid="{00000000-0005-0000-0000-000014000000}"/>
    <cellStyle name="S11" xfId="20" xr:uid="{00000000-0005-0000-0000-000015000000}"/>
    <cellStyle name="S12" xfId="21" xr:uid="{00000000-0005-0000-0000-000016000000}"/>
    <cellStyle name="S13" xfId="22" xr:uid="{00000000-0005-0000-0000-000017000000}"/>
    <cellStyle name="S14" xfId="23" xr:uid="{00000000-0005-0000-0000-000018000000}"/>
    <cellStyle name="S15" xfId="24" xr:uid="{00000000-0005-0000-0000-000019000000}"/>
    <cellStyle name="S16" xfId="25" xr:uid="{00000000-0005-0000-0000-00001A000000}"/>
    <cellStyle name="S17" xfId="26" xr:uid="{00000000-0005-0000-0000-00001B000000}"/>
    <cellStyle name="S18" xfId="27" xr:uid="{00000000-0005-0000-0000-00001C000000}"/>
    <cellStyle name="S19" xfId="28" xr:uid="{00000000-0005-0000-0000-00001D000000}"/>
    <cellStyle name="S2" xfId="29" xr:uid="{00000000-0005-0000-0000-00001E000000}"/>
    <cellStyle name="S20" xfId="30" xr:uid="{00000000-0005-0000-0000-00001F000000}"/>
    <cellStyle name="S21" xfId="31" xr:uid="{00000000-0005-0000-0000-000020000000}"/>
    <cellStyle name="S22" xfId="32" xr:uid="{00000000-0005-0000-0000-000021000000}"/>
    <cellStyle name="S23" xfId="33" xr:uid="{00000000-0005-0000-0000-000022000000}"/>
    <cellStyle name="S24" xfId="34" xr:uid="{00000000-0005-0000-0000-000023000000}"/>
    <cellStyle name="S3" xfId="35" xr:uid="{00000000-0005-0000-0000-000024000000}"/>
    <cellStyle name="S4" xfId="36" xr:uid="{00000000-0005-0000-0000-000025000000}"/>
    <cellStyle name="S5" xfId="37" xr:uid="{00000000-0005-0000-0000-000026000000}"/>
    <cellStyle name="S6" xfId="38" xr:uid="{00000000-0005-0000-0000-000027000000}"/>
    <cellStyle name="S7" xfId="39" xr:uid="{00000000-0005-0000-0000-000028000000}"/>
    <cellStyle name="S8" xfId="40" xr:uid="{00000000-0005-0000-0000-000029000000}"/>
    <cellStyle name="S9" xfId="41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</xdr:row>
      <xdr:rowOff>12700</xdr:rowOff>
    </xdr:from>
    <xdr:to>
      <xdr:col>5</xdr:col>
      <xdr:colOff>1574801</xdr:colOff>
      <xdr:row>10</xdr:row>
      <xdr:rowOff>50800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32ACDB-1844-4223-B4F1-46376EA9FBC4}"/>
            </a:ext>
          </a:extLst>
        </xdr:cNvPr>
        <xdr:cNvSpPr/>
      </xdr:nvSpPr>
      <xdr:spPr>
        <a:xfrm>
          <a:off x="352425" y="203200"/>
          <a:ext cx="7762876" cy="1800225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   Autoridad</a:t>
          </a:r>
          <a:r>
            <a:rPr lang="es-DO" sz="1600" b="1" i="1" baseline="0">
              <a:solidFill>
                <a:sysClr val="windowText" lastClr="000000"/>
              </a:solidFill>
            </a:rPr>
            <a:t> Portuaria Dominicana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CUENTA DOLAR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NO.010-238720-6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Relacion Depositos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Al  31 de agosto 2026 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USD/RD$</a:t>
          </a:r>
        </a:p>
        <a:p>
          <a:pPr algn="ctr"/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238126</xdr:colOff>
      <xdr:row>2</xdr:row>
      <xdr:rowOff>107949</xdr:rowOff>
    </xdr:from>
    <xdr:to>
      <xdr:col>2</xdr:col>
      <xdr:colOff>285750</xdr:colOff>
      <xdr:row>9</xdr:row>
      <xdr:rowOff>47624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32FF16-03BE-4E42-B425-E520EB14226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1" y="488949"/>
          <a:ext cx="1412874" cy="1273175"/>
        </a:xfrm>
        <a:prstGeom prst="rect">
          <a:avLst/>
        </a:prstGeom>
      </xdr:spPr>
    </xdr:pic>
    <xdr:clientData/>
  </xdr:twoCellAnchor>
  <xdr:twoCellAnchor>
    <xdr:from>
      <xdr:col>0</xdr:col>
      <xdr:colOff>111125</xdr:colOff>
      <xdr:row>44</xdr:row>
      <xdr:rowOff>63500</xdr:rowOff>
    </xdr:from>
    <xdr:to>
      <xdr:col>5</xdr:col>
      <xdr:colOff>1730375</xdr:colOff>
      <xdr:row>53</xdr:row>
      <xdr:rowOff>0</xdr:rowOff>
    </xdr:to>
    <xdr:sp macro="" textlink="">
      <xdr:nvSpPr>
        <xdr:cNvPr id="3" name="1 Rectángulo redondeado">
          <a:extLst>
            <a:ext uri="{FF2B5EF4-FFF2-40B4-BE49-F238E27FC236}">
              <a16:creationId xmlns:a16="http://schemas.microsoft.com/office/drawing/2014/main" id="{B4D1FE8B-6913-489D-8812-E2CF2CDBF622}"/>
            </a:ext>
          </a:extLst>
        </xdr:cNvPr>
        <xdr:cNvSpPr/>
      </xdr:nvSpPr>
      <xdr:spPr>
        <a:xfrm>
          <a:off x="111125" y="9350375"/>
          <a:ext cx="8159750" cy="1651000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              Autoridad</a:t>
          </a:r>
          <a:r>
            <a:rPr lang="es-DO" sz="1600" b="1" i="1" baseline="0">
              <a:solidFill>
                <a:sysClr val="windowText" lastClr="000000"/>
              </a:solidFill>
            </a:rPr>
            <a:t> Portuaria Dominicana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             CUENTA NOMINA BANRESERVAS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          NO.010-500126-0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        Relacion Depositos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           Al 31 de agosto 2026 </a:t>
          </a:r>
        </a:p>
        <a:p>
          <a:pPr algn="ctr"/>
          <a:r>
            <a:rPr lang="es-DO" sz="1100" b="1" i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RD$</a:t>
          </a:r>
          <a:r>
            <a:rPr kumimoji="0" lang="es-DO" sz="16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RD$</a:t>
          </a:r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444500</xdr:colOff>
      <xdr:row>44</xdr:row>
      <xdr:rowOff>142875</xdr:rowOff>
    </xdr:from>
    <xdr:to>
      <xdr:col>2</xdr:col>
      <xdr:colOff>492124</xdr:colOff>
      <xdr:row>51</xdr:row>
      <xdr:rowOff>82550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D9DF39-ED2E-460A-993B-9B1BC0C0C7E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2375" y="9429750"/>
          <a:ext cx="1412874" cy="1273175"/>
        </a:xfrm>
        <a:prstGeom prst="rect">
          <a:avLst/>
        </a:prstGeom>
      </xdr:spPr>
    </xdr:pic>
    <xdr:clientData/>
  </xdr:twoCellAnchor>
  <xdr:twoCellAnchor>
    <xdr:from>
      <xdr:col>0</xdr:col>
      <xdr:colOff>206375</xdr:colOff>
      <xdr:row>180</xdr:row>
      <xdr:rowOff>127000</xdr:rowOff>
    </xdr:from>
    <xdr:to>
      <xdr:col>5</xdr:col>
      <xdr:colOff>1524000</xdr:colOff>
      <xdr:row>189</xdr:row>
      <xdr:rowOff>47625</xdr:rowOff>
    </xdr:to>
    <xdr:sp macro="" textlink="">
      <xdr:nvSpPr>
        <xdr:cNvPr id="5" name="1 Rectángulo redondeado">
          <a:extLst>
            <a:ext uri="{FF2B5EF4-FFF2-40B4-BE49-F238E27FC236}">
              <a16:creationId xmlns:a16="http://schemas.microsoft.com/office/drawing/2014/main" id="{4E55DD89-B6E0-4B78-9CEE-AE3C770C1B49}"/>
            </a:ext>
          </a:extLst>
        </xdr:cNvPr>
        <xdr:cNvSpPr/>
      </xdr:nvSpPr>
      <xdr:spPr>
        <a:xfrm>
          <a:off x="206375" y="35782250"/>
          <a:ext cx="8143875" cy="1635125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Autoridad</a:t>
          </a:r>
          <a:r>
            <a:rPr lang="es-DO" sz="1600" b="1" i="1" baseline="0">
              <a:solidFill>
                <a:sysClr val="windowText" lastClr="000000"/>
              </a:solidFill>
            </a:rPr>
            <a:t> Portuaria Dominicana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Cuenta Operaciones  Banreservas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NO. 010-500107-4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Relacion Depositos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Al 31 de agosto 2026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RD$</a:t>
          </a:r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254000</xdr:colOff>
      <xdr:row>181</xdr:row>
      <xdr:rowOff>63500</xdr:rowOff>
    </xdr:from>
    <xdr:to>
      <xdr:col>2</xdr:col>
      <xdr:colOff>301624</xdr:colOff>
      <xdr:row>188</xdr:row>
      <xdr:rowOff>3175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A3330F6-179A-41B1-9778-6C0613BEBA5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1875" y="35909250"/>
          <a:ext cx="1412874" cy="1273175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206</xdr:row>
      <xdr:rowOff>63500</xdr:rowOff>
    </xdr:from>
    <xdr:to>
      <xdr:col>5</xdr:col>
      <xdr:colOff>1492250</xdr:colOff>
      <xdr:row>216</xdr:row>
      <xdr:rowOff>31750</xdr:rowOff>
    </xdr:to>
    <xdr:sp macro="" textlink="">
      <xdr:nvSpPr>
        <xdr:cNvPr id="8" name="1 Rectángulo redondeado">
          <a:extLst>
            <a:ext uri="{FF2B5EF4-FFF2-40B4-BE49-F238E27FC236}">
              <a16:creationId xmlns:a16="http://schemas.microsoft.com/office/drawing/2014/main" id="{12908DAC-2388-4D38-BC50-DEEC7E8B3C73}"/>
            </a:ext>
          </a:extLst>
        </xdr:cNvPr>
        <xdr:cNvSpPr/>
      </xdr:nvSpPr>
      <xdr:spPr>
        <a:xfrm>
          <a:off x="63500" y="41005125"/>
          <a:ext cx="8255000" cy="1873250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   </a:t>
          </a:r>
          <a:r>
            <a:rPr lang="es-DO" sz="1600" b="1" i="1" baseline="0">
              <a:solidFill>
                <a:sysClr val="windowText" lastClr="000000"/>
              </a:solidFill>
            </a:rPr>
            <a:t>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    CUENTA SUPERVISION DE OBRAS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NO.010-237347-7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Relacion Depositos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Al 31 de agosto 2026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USD/RD$</a:t>
          </a:r>
        </a:p>
        <a:p>
          <a:pPr algn="ctr"/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603250</xdr:colOff>
      <xdr:row>207</xdr:row>
      <xdr:rowOff>47625</xdr:rowOff>
    </xdr:from>
    <xdr:to>
      <xdr:col>2</xdr:col>
      <xdr:colOff>650874</xdr:colOff>
      <xdr:row>213</xdr:row>
      <xdr:rowOff>177800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A44345F-165D-4050-BE4B-495E4FC36EC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41179750"/>
          <a:ext cx="1412874" cy="1273175"/>
        </a:xfrm>
        <a:prstGeom prst="rect">
          <a:avLst/>
        </a:prstGeom>
      </xdr:spPr>
    </xdr:pic>
    <xdr:clientData/>
  </xdr:twoCellAnchor>
  <xdr:twoCellAnchor>
    <xdr:from>
      <xdr:col>0</xdr:col>
      <xdr:colOff>111125</xdr:colOff>
      <xdr:row>252</xdr:row>
      <xdr:rowOff>127000</xdr:rowOff>
    </xdr:from>
    <xdr:to>
      <xdr:col>5</xdr:col>
      <xdr:colOff>1301750</xdr:colOff>
      <xdr:row>260</xdr:row>
      <xdr:rowOff>174625</xdr:rowOff>
    </xdr:to>
    <xdr:sp macro="" textlink="">
      <xdr:nvSpPr>
        <xdr:cNvPr id="10" name="1 Rectángulo redondeado">
          <a:extLst>
            <a:ext uri="{FF2B5EF4-FFF2-40B4-BE49-F238E27FC236}">
              <a16:creationId xmlns:a16="http://schemas.microsoft.com/office/drawing/2014/main" id="{F693EEDD-6507-4059-A1FD-BA91409C9018}"/>
            </a:ext>
          </a:extLst>
        </xdr:cNvPr>
        <xdr:cNvSpPr/>
      </xdr:nvSpPr>
      <xdr:spPr>
        <a:xfrm>
          <a:off x="111125" y="51117500"/>
          <a:ext cx="8016875" cy="1571625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   </a:t>
          </a:r>
          <a:r>
            <a:rPr lang="es-DO" sz="1600" b="1" i="1" baseline="0">
              <a:solidFill>
                <a:sysClr val="windowText" lastClr="000000"/>
              </a:solidFill>
            </a:rPr>
            <a:t>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    CUENTA COLECTORA BANRESERVAS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NO. 9995104001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Relación Depositos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Al 31 de agosto 2026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RD$</a:t>
          </a:r>
        </a:p>
        <a:p>
          <a:pPr algn="ctr"/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15875</xdr:colOff>
      <xdr:row>253</xdr:row>
      <xdr:rowOff>111125</xdr:rowOff>
    </xdr:from>
    <xdr:to>
      <xdr:col>2</xdr:col>
      <xdr:colOff>63499</xdr:colOff>
      <xdr:row>260</xdr:row>
      <xdr:rowOff>50800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67747FE-E703-404E-B4AE-F573C8FD866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7625" y="51292125"/>
          <a:ext cx="1412874" cy="1273175"/>
        </a:xfrm>
        <a:prstGeom prst="rect">
          <a:avLst/>
        </a:prstGeom>
      </xdr:spPr>
    </xdr:pic>
    <xdr:clientData/>
  </xdr:twoCellAnchor>
  <xdr:twoCellAnchor>
    <xdr:from>
      <xdr:col>0</xdr:col>
      <xdr:colOff>349250</xdr:colOff>
      <xdr:row>300</xdr:row>
      <xdr:rowOff>95250</xdr:rowOff>
    </xdr:from>
    <xdr:to>
      <xdr:col>5</xdr:col>
      <xdr:colOff>1016000</xdr:colOff>
      <xdr:row>308</xdr:row>
      <xdr:rowOff>47625</xdr:rowOff>
    </xdr:to>
    <xdr:sp macro="" textlink="">
      <xdr:nvSpPr>
        <xdr:cNvPr id="12" name="1 Rectángulo redondeado">
          <a:extLst>
            <a:ext uri="{FF2B5EF4-FFF2-40B4-BE49-F238E27FC236}">
              <a16:creationId xmlns:a16="http://schemas.microsoft.com/office/drawing/2014/main" id="{31592165-30C0-437D-9293-E4E8B34C03F3}"/>
            </a:ext>
          </a:extLst>
        </xdr:cNvPr>
        <xdr:cNvSpPr/>
      </xdr:nvSpPr>
      <xdr:spPr>
        <a:xfrm>
          <a:off x="349250" y="62103000"/>
          <a:ext cx="8016875" cy="1476375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   </a:t>
          </a:r>
          <a:r>
            <a:rPr lang="es-DO" sz="1600" b="1" i="1" baseline="0">
              <a:solidFill>
                <a:sysClr val="windowText" lastClr="000000"/>
              </a:solidFill>
            </a:rPr>
            <a:t>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    CUENTA UNICA BANRESERVAS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NO. 9995104000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Relación Depositos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Al 31 de agosto 2026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RD$</a:t>
          </a:r>
        </a:p>
        <a:p>
          <a:pPr algn="ctr"/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127000</xdr:colOff>
      <xdr:row>301</xdr:row>
      <xdr:rowOff>0</xdr:rowOff>
    </xdr:from>
    <xdr:to>
      <xdr:col>2</xdr:col>
      <xdr:colOff>174624</xdr:colOff>
      <xdr:row>307</xdr:row>
      <xdr:rowOff>130175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A06FECD-8E7F-4CD0-B325-315C5B5403B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0" y="62198250"/>
          <a:ext cx="1412874" cy="1273175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594</xdr:row>
      <xdr:rowOff>190500</xdr:rowOff>
    </xdr:from>
    <xdr:to>
      <xdr:col>5</xdr:col>
      <xdr:colOff>1682750</xdr:colOff>
      <xdr:row>603</xdr:row>
      <xdr:rowOff>15875</xdr:rowOff>
    </xdr:to>
    <xdr:sp macro="" textlink="">
      <xdr:nvSpPr>
        <xdr:cNvPr id="14" name="1 Rectángulo redondeado">
          <a:extLst>
            <a:ext uri="{FF2B5EF4-FFF2-40B4-BE49-F238E27FC236}">
              <a16:creationId xmlns:a16="http://schemas.microsoft.com/office/drawing/2014/main" id="{5BBDD7EE-3513-4BCD-B699-EB8D7CD87B24}"/>
            </a:ext>
          </a:extLst>
        </xdr:cNvPr>
        <xdr:cNvSpPr/>
      </xdr:nvSpPr>
      <xdr:spPr>
        <a:xfrm>
          <a:off x="190500" y="123094750"/>
          <a:ext cx="9239250" cy="1587500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   </a:t>
          </a:r>
          <a:r>
            <a:rPr lang="es-DO" sz="1600" b="1" i="1" baseline="0">
              <a:solidFill>
                <a:sysClr val="windowText" lastClr="000000"/>
              </a:solidFill>
            </a:rPr>
            <a:t>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    CUENTA FONDO GENERAL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NO.  0100311000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Relación Depositos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Al 31 de agosto 2026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RD$</a:t>
          </a:r>
        </a:p>
        <a:p>
          <a:pPr algn="ctr"/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1</xdr:col>
      <xdr:colOff>269875</xdr:colOff>
      <xdr:row>595</xdr:row>
      <xdr:rowOff>79375</xdr:rowOff>
    </xdr:from>
    <xdr:ext cx="1657349" cy="1219200"/>
    <xdr:pic>
      <xdr:nvPicPr>
        <xdr:cNvPr id="15" name="Imagen 14">
          <a:extLst>
            <a:ext uri="{FF2B5EF4-FFF2-40B4-BE49-F238E27FC236}">
              <a16:creationId xmlns:a16="http://schemas.microsoft.com/office/drawing/2014/main" id="{B5C3E6CA-1129-4F00-9C76-8DCD45472C1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123221750"/>
          <a:ext cx="1657349" cy="121920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639</xdr:row>
      <xdr:rowOff>15875</xdr:rowOff>
    </xdr:from>
    <xdr:to>
      <xdr:col>5</xdr:col>
      <xdr:colOff>1730375</xdr:colOff>
      <xdr:row>646</xdr:row>
      <xdr:rowOff>79375</xdr:rowOff>
    </xdr:to>
    <xdr:sp macro="" textlink="">
      <xdr:nvSpPr>
        <xdr:cNvPr id="16" name="1 Rectángulo redondeado">
          <a:extLst>
            <a:ext uri="{FF2B5EF4-FFF2-40B4-BE49-F238E27FC236}">
              <a16:creationId xmlns:a16="http://schemas.microsoft.com/office/drawing/2014/main" id="{4E94C044-3305-4480-8473-7926833FBDC0}"/>
            </a:ext>
          </a:extLst>
        </xdr:cNvPr>
        <xdr:cNvSpPr/>
      </xdr:nvSpPr>
      <xdr:spPr>
        <a:xfrm>
          <a:off x="0" y="132635625"/>
          <a:ext cx="9477375" cy="1397000"/>
        </a:xfrm>
        <a:prstGeom prst="roundRect">
          <a:avLst/>
        </a:prstGeom>
        <a:solidFill>
          <a:schemeClr val="accent1">
            <a:lumMod val="75000"/>
          </a:schemeClr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/>
            <a:t>Autoridad</a:t>
          </a:r>
          <a:r>
            <a:rPr lang="es-DO" sz="1600" b="1" i="1" baseline="0"/>
            <a:t> Portuaria Dominicana </a:t>
          </a:r>
        </a:p>
        <a:p>
          <a:pPr algn="ctr"/>
          <a:r>
            <a:rPr lang="es-MX" sz="16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Relacion de Egresos 31</a:t>
          </a:r>
          <a:r>
            <a:rPr lang="es-MX" sz="16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6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</a:t>
          </a:r>
          <a:r>
            <a:rPr lang="es-MX" sz="16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AGOSTO </a:t>
          </a:r>
          <a:r>
            <a:rPr lang="es-MX" sz="16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2026</a:t>
          </a:r>
          <a:endParaRPr lang="es-DO" sz="1600" b="1" i="1" baseline="0"/>
        </a:p>
      </xdr:txBody>
    </xdr:sp>
    <xdr:clientData/>
  </xdr:twoCellAnchor>
  <xdr:twoCellAnchor editAs="oneCell">
    <xdr:from>
      <xdr:col>0</xdr:col>
      <xdr:colOff>904875</xdr:colOff>
      <xdr:row>680</xdr:row>
      <xdr:rowOff>63500</xdr:rowOff>
    </xdr:from>
    <xdr:to>
      <xdr:col>1</xdr:col>
      <xdr:colOff>1270000</xdr:colOff>
      <xdr:row>688</xdr:row>
      <xdr:rowOff>88170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4D06124-7190-4734-8B49-185A66C55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4875" y="140557250"/>
          <a:ext cx="1666875" cy="154867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681</xdr:row>
      <xdr:rowOff>15875</xdr:rowOff>
    </xdr:from>
    <xdr:to>
      <xdr:col>4</xdr:col>
      <xdr:colOff>1638300</xdr:colOff>
      <xdr:row>688</xdr:row>
      <xdr:rowOff>82550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1613060-2449-4BE2-9FD6-04AE3988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1375" y="140700125"/>
          <a:ext cx="29876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15875</xdr:colOff>
      <xdr:row>639</xdr:row>
      <xdr:rowOff>158750</xdr:rowOff>
    </xdr:from>
    <xdr:ext cx="1539875" cy="1063625"/>
    <xdr:pic>
      <xdr:nvPicPr>
        <xdr:cNvPr id="19" name="Imagen 18">
          <a:extLst>
            <a:ext uri="{FF2B5EF4-FFF2-40B4-BE49-F238E27FC236}">
              <a16:creationId xmlns:a16="http://schemas.microsoft.com/office/drawing/2014/main" id="{3315B213-EE68-4CBD-BEAC-F51AE147234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7625" y="132778500"/>
          <a:ext cx="1539875" cy="10636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896472</xdr:colOff>
      <xdr:row>0</xdr:row>
      <xdr:rowOff>134473</xdr:rowOff>
    </xdr:from>
    <xdr:to>
      <xdr:col>2</xdr:col>
      <xdr:colOff>682626</xdr:colOff>
      <xdr:row>4</xdr:row>
      <xdr:rowOff>63501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9936AFE6-07B1-46DE-AC69-73EF4199F4F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72" y="134473"/>
          <a:ext cx="6421904" cy="10085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369795</xdr:colOff>
      <xdr:row>0</xdr:row>
      <xdr:rowOff>108697</xdr:rowOff>
    </xdr:from>
    <xdr:to>
      <xdr:col>12</xdr:col>
      <xdr:colOff>746126</xdr:colOff>
      <xdr:row>5</xdr:row>
      <xdr:rowOff>15875</xdr:rowOff>
    </xdr:to>
    <xdr:pic>
      <xdr:nvPicPr>
        <xdr:cNvPr id="3" name="4 Imagen">
          <a:extLst>
            <a:ext uri="{FF2B5EF4-FFF2-40B4-BE49-F238E27FC236}">
              <a16:creationId xmlns:a16="http://schemas.microsoft.com/office/drawing/2014/main" id="{E620FE4A-ED0D-4410-A842-6B3EE6091C05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67" r="50000"/>
        <a:stretch/>
      </xdr:blipFill>
      <xdr:spPr bwMode="auto">
        <a:xfrm>
          <a:off x="20213545" y="108697"/>
          <a:ext cx="1344706" cy="12565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571501</xdr:colOff>
      <xdr:row>81</xdr:row>
      <xdr:rowOff>408782</xdr:rowOff>
    </xdr:from>
    <xdr:to>
      <xdr:col>7</xdr:col>
      <xdr:colOff>1120160</xdr:colOff>
      <xdr:row>87</xdr:row>
      <xdr:rowOff>111125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A747A0D-4962-42DF-B678-023B07163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52126" y="21332032"/>
          <a:ext cx="4723784" cy="2432843"/>
        </a:xfrm>
        <a:prstGeom prst="rect">
          <a:avLst/>
        </a:prstGeom>
      </xdr:spPr>
    </xdr:pic>
    <xdr:clientData/>
  </xdr:twoCellAnchor>
  <xdr:twoCellAnchor editAs="oneCell">
    <xdr:from>
      <xdr:col>9</xdr:col>
      <xdr:colOff>111125</xdr:colOff>
      <xdr:row>81</xdr:row>
      <xdr:rowOff>142875</xdr:rowOff>
    </xdr:from>
    <xdr:to>
      <xdr:col>13</xdr:col>
      <xdr:colOff>349249</xdr:colOff>
      <xdr:row>88</xdr:row>
      <xdr:rowOff>199871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D47C15-A7F8-4F51-BB69-9BF61150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29125" y="21066125"/>
          <a:ext cx="4921249" cy="3057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H678"/>
  <sheetViews>
    <sheetView showGridLines="0" tabSelected="1" view="pageBreakPreview" topLeftCell="A653" zoomScale="60" zoomScaleNormal="100" workbookViewId="0">
      <selection activeCell="K637" sqref="K637"/>
    </sheetView>
  </sheetViews>
  <sheetFormatPr baseColWidth="10" defaultRowHeight="15" x14ac:dyDescent="0.25"/>
  <cols>
    <col min="1" max="1" width="19.42578125" customWidth="1"/>
    <col min="2" max="2" width="20.42578125" customWidth="1"/>
    <col min="3" max="3" width="28.28515625" customWidth="1"/>
    <col min="4" max="4" width="21.5703125" customWidth="1"/>
    <col min="5" max="6" width="26.140625" customWidth="1"/>
    <col min="7" max="7" width="13.5703125" customWidth="1"/>
    <col min="8" max="8" width="14.5703125" customWidth="1"/>
  </cols>
  <sheetData>
    <row r="4" spans="1:8" x14ac:dyDescent="0.25">
      <c r="A4" s="1"/>
      <c r="B4" s="248"/>
      <c r="C4" s="248"/>
      <c r="D4" s="248"/>
      <c r="E4" s="248"/>
      <c r="F4" s="248"/>
      <c r="G4" s="248"/>
      <c r="H4" s="248"/>
    </row>
    <row r="5" spans="1:8" x14ac:dyDescent="0.25">
      <c r="A5" s="1"/>
      <c r="B5" s="248"/>
      <c r="C5" s="248"/>
      <c r="D5" s="248"/>
      <c r="E5" s="248"/>
      <c r="F5" s="248"/>
      <c r="G5" s="248"/>
      <c r="H5" s="248"/>
    </row>
    <row r="6" spans="1:8" x14ac:dyDescent="0.25">
      <c r="A6" s="1"/>
      <c r="B6" s="248"/>
      <c r="C6" s="248"/>
      <c r="D6" s="248"/>
      <c r="E6" s="248"/>
      <c r="F6" s="248"/>
      <c r="G6" s="248"/>
      <c r="H6" s="248"/>
    </row>
    <row r="7" spans="1:8" x14ac:dyDescent="0.25">
      <c r="A7" s="1"/>
      <c r="B7" s="249"/>
      <c r="C7" s="249"/>
      <c r="D7" s="249"/>
      <c r="E7" s="249"/>
      <c r="F7" s="249"/>
      <c r="G7" s="249"/>
      <c r="H7" s="249"/>
    </row>
    <row r="8" spans="1:8" x14ac:dyDescent="0.25">
      <c r="A8" s="1"/>
      <c r="B8" s="4"/>
      <c r="C8" s="4"/>
      <c r="D8" s="4"/>
      <c r="E8" s="4"/>
      <c r="F8" s="4"/>
      <c r="G8" s="4"/>
      <c r="H8" s="4"/>
    </row>
    <row r="9" spans="1:8" x14ac:dyDescent="0.25">
      <c r="A9" s="1"/>
      <c r="B9" s="4"/>
      <c r="C9" s="4"/>
      <c r="D9" s="4"/>
      <c r="E9" s="4"/>
      <c r="F9" s="4"/>
      <c r="G9" s="4"/>
      <c r="H9" s="4"/>
    </row>
    <row r="10" spans="1:8" ht="18.75" x14ac:dyDescent="0.3">
      <c r="B10" s="250"/>
      <c r="C10" s="250"/>
      <c r="D10" s="250"/>
      <c r="E10" s="250"/>
      <c r="F10" s="250"/>
    </row>
    <row r="11" spans="1:8" ht="18.75" x14ac:dyDescent="0.3">
      <c r="B11" s="8"/>
      <c r="C11" s="8"/>
      <c r="D11" s="8"/>
      <c r="E11" s="8"/>
      <c r="F11" s="8"/>
    </row>
    <row r="12" spans="1:8" ht="19.5" thickBot="1" x14ac:dyDescent="0.35">
      <c r="B12" s="218" t="s">
        <v>14</v>
      </c>
      <c r="C12" s="218"/>
      <c r="D12" s="218"/>
      <c r="E12" s="218"/>
      <c r="F12" s="218"/>
    </row>
    <row r="13" spans="1:8" ht="16.5" thickBot="1" x14ac:dyDescent="0.3">
      <c r="B13" s="82" t="s">
        <v>1</v>
      </c>
      <c r="C13" s="83" t="s">
        <v>2</v>
      </c>
      <c r="D13" s="84" t="s">
        <v>3</v>
      </c>
      <c r="E13" s="84" t="s">
        <v>15</v>
      </c>
      <c r="F13" s="85" t="s">
        <v>4</v>
      </c>
    </row>
    <row r="14" spans="1:8" x14ac:dyDescent="0.25">
      <c r="B14" s="118" t="s">
        <v>61</v>
      </c>
      <c r="C14" s="132">
        <v>46242</v>
      </c>
      <c r="D14" s="107">
        <v>70</v>
      </c>
      <c r="E14" s="108">
        <v>58.31</v>
      </c>
      <c r="F14" s="107">
        <f t="shared" ref="F14:F16" si="0">SUM(D14*E14)</f>
        <v>4081.7000000000003</v>
      </c>
    </row>
    <row r="15" spans="1:8" x14ac:dyDescent="0.25">
      <c r="B15" s="118" t="s">
        <v>62</v>
      </c>
      <c r="C15" s="132">
        <v>46244</v>
      </c>
      <c r="D15" s="107">
        <v>10</v>
      </c>
      <c r="E15" s="108">
        <v>58.12</v>
      </c>
      <c r="F15" s="107">
        <f t="shared" si="0"/>
        <v>581.19999999999993</v>
      </c>
    </row>
    <row r="16" spans="1:8" x14ac:dyDescent="0.25">
      <c r="B16" s="118" t="s">
        <v>63</v>
      </c>
      <c r="C16" s="132">
        <v>46251</v>
      </c>
      <c r="D16" s="107">
        <v>40</v>
      </c>
      <c r="E16" s="108">
        <v>58.55</v>
      </c>
      <c r="F16" s="107">
        <f t="shared" si="0"/>
        <v>2342</v>
      </c>
    </row>
    <row r="17" spans="1:6" x14ac:dyDescent="0.25">
      <c r="B17" s="118" t="s">
        <v>64</v>
      </c>
      <c r="C17" s="132">
        <v>46255</v>
      </c>
      <c r="D17" s="107">
        <v>70</v>
      </c>
      <c r="E17" s="108">
        <v>58.32</v>
      </c>
      <c r="F17" s="107">
        <f t="shared" ref="F17:F19" si="1">SUM(D17*E17)</f>
        <v>4082.4</v>
      </c>
    </row>
    <row r="18" spans="1:6" x14ac:dyDescent="0.25">
      <c r="B18" s="118" t="s">
        <v>65</v>
      </c>
      <c r="C18" s="132">
        <v>46258</v>
      </c>
      <c r="D18" s="107">
        <v>30</v>
      </c>
      <c r="E18" s="108">
        <v>58.07</v>
      </c>
      <c r="F18" s="107">
        <f t="shared" si="1"/>
        <v>1742.1</v>
      </c>
    </row>
    <row r="19" spans="1:6" x14ac:dyDescent="0.25">
      <c r="B19" s="118" t="s">
        <v>66</v>
      </c>
      <c r="C19" s="132">
        <v>46265</v>
      </c>
      <c r="D19" s="107">
        <v>10</v>
      </c>
      <c r="E19" s="113">
        <v>58.64</v>
      </c>
      <c r="F19" s="107">
        <f t="shared" si="1"/>
        <v>586.4</v>
      </c>
    </row>
    <row r="20" spans="1:6" ht="15.75" thickBot="1" x14ac:dyDescent="0.3">
      <c r="B20" s="256" t="s">
        <v>27</v>
      </c>
      <c r="C20" s="256"/>
      <c r="D20" s="133">
        <f>SUM(D14:D19)</f>
        <v>230</v>
      </c>
      <c r="E20" s="133"/>
      <c r="F20" s="133">
        <f>SUM(F14:F19)</f>
        <v>13415.800000000001</v>
      </c>
    </row>
    <row r="21" spans="1:6" ht="15.75" thickTop="1" x14ac:dyDescent="0.25">
      <c r="B21" s="5"/>
      <c r="C21" s="5"/>
      <c r="D21" s="6"/>
      <c r="E21" s="7"/>
      <c r="F21" s="3"/>
    </row>
    <row r="22" spans="1:6" x14ac:dyDescent="0.25">
      <c r="B22" s="5"/>
      <c r="C22" s="5"/>
      <c r="D22" s="6"/>
      <c r="E22" s="7"/>
      <c r="F22" s="3"/>
    </row>
    <row r="23" spans="1:6" ht="19.5" thickBot="1" x14ac:dyDescent="0.35">
      <c r="B23" s="218" t="s">
        <v>29</v>
      </c>
      <c r="C23" s="218"/>
      <c r="D23" s="218"/>
      <c r="E23" s="218"/>
      <c r="F23" s="218"/>
    </row>
    <row r="24" spans="1:6" ht="16.5" thickBot="1" x14ac:dyDescent="0.3">
      <c r="B24" s="82" t="s">
        <v>1</v>
      </c>
      <c r="C24" s="83" t="s">
        <v>2</v>
      </c>
      <c r="D24" s="84" t="s">
        <v>3</v>
      </c>
      <c r="E24" s="84" t="s">
        <v>15</v>
      </c>
      <c r="F24" s="85" t="s">
        <v>4</v>
      </c>
    </row>
    <row r="25" spans="1:6" s="81" customFormat="1" ht="15.75" x14ac:dyDescent="0.25">
      <c r="B25" s="118" t="s">
        <v>67</v>
      </c>
      <c r="C25" s="132">
        <v>46248</v>
      </c>
      <c r="D25" s="107">
        <v>41350.129999999997</v>
      </c>
      <c r="E25" s="108">
        <v>58.549999964000001</v>
      </c>
      <c r="F25" s="107">
        <f>SUM(D25*E25)</f>
        <v>2421050.1100113951</v>
      </c>
    </row>
    <row r="26" spans="1:6" s="81" customFormat="1" ht="15.75" x14ac:dyDescent="0.25">
      <c r="B26" s="118" t="s">
        <v>68</v>
      </c>
      <c r="C26" s="132">
        <v>46253</v>
      </c>
      <c r="D26" s="107">
        <v>112413</v>
      </c>
      <c r="E26" s="108">
        <v>58.368725236000003</v>
      </c>
      <c r="F26" s="107">
        <f>SUM(D26*E26)</f>
        <v>6561403.5099544683</v>
      </c>
    </row>
    <row r="27" spans="1:6" s="81" customFormat="1" ht="15.75" x14ac:dyDescent="0.25">
      <c r="B27" s="118" t="s">
        <v>69</v>
      </c>
      <c r="C27" s="132">
        <v>46261</v>
      </c>
      <c r="D27" s="107">
        <v>21777</v>
      </c>
      <c r="E27" s="113">
        <v>58.072903986999997</v>
      </c>
      <c r="F27" s="107">
        <f>SUM(D27*E27)</f>
        <v>1264653.6301248989</v>
      </c>
    </row>
    <row r="28" spans="1:6" ht="15.75" thickBot="1" x14ac:dyDescent="0.3">
      <c r="B28" s="256" t="s">
        <v>9</v>
      </c>
      <c r="C28" s="256"/>
      <c r="D28" s="133">
        <f>SUM(D25:D27)</f>
        <v>175540.13</v>
      </c>
      <c r="E28" s="133"/>
      <c r="F28" s="133">
        <f>SUM(F25:F27)</f>
        <v>10247107.250090761</v>
      </c>
    </row>
    <row r="29" spans="1:6" ht="19.5" thickTop="1" x14ac:dyDescent="0.3">
      <c r="B29" s="22"/>
      <c r="C29" s="22"/>
      <c r="D29" s="23"/>
      <c r="E29" s="23"/>
      <c r="F29" s="3"/>
    </row>
    <row r="30" spans="1:6" ht="15.75" x14ac:dyDescent="0.25">
      <c r="A30" s="131"/>
      <c r="B30" s="131"/>
      <c r="C30" s="131"/>
      <c r="D30" s="131"/>
      <c r="E30" s="131"/>
      <c r="F30" s="131"/>
    </row>
    <row r="31" spans="1:6" ht="15.75" x14ac:dyDescent="0.25">
      <c r="A31" s="131"/>
      <c r="B31" s="131"/>
      <c r="C31" s="131"/>
      <c r="D31" s="131"/>
      <c r="E31" s="131"/>
      <c r="F31" s="131"/>
    </row>
    <row r="32" spans="1:6" ht="19.5" thickBot="1" x14ac:dyDescent="0.35">
      <c r="A32" s="88"/>
      <c r="B32" s="253" t="s">
        <v>48</v>
      </c>
      <c r="C32" s="253"/>
      <c r="D32" s="253"/>
      <c r="E32" s="253"/>
      <c r="F32" s="253"/>
    </row>
    <row r="33" spans="1:8" ht="15.75" x14ac:dyDescent="0.25">
      <c r="B33" s="91" t="s">
        <v>39</v>
      </c>
      <c r="C33" s="92" t="s">
        <v>40</v>
      </c>
      <c r="D33" s="93" t="s">
        <v>42</v>
      </c>
      <c r="E33" s="94" t="s">
        <v>41</v>
      </c>
    </row>
    <row r="34" spans="1:8" s="81" customFormat="1" ht="15.75" x14ac:dyDescent="0.25">
      <c r="B34" s="95" t="s">
        <v>55</v>
      </c>
      <c r="C34" s="96" t="s">
        <v>53</v>
      </c>
      <c r="D34" s="257">
        <v>430295.25</v>
      </c>
      <c r="E34" s="259">
        <v>430295.25</v>
      </c>
    </row>
    <row r="35" spans="1:8" s="81" customFormat="1" ht="15.75" x14ac:dyDescent="0.25">
      <c r="B35" s="97" t="s">
        <v>51</v>
      </c>
      <c r="C35" s="98" t="s">
        <v>26</v>
      </c>
      <c r="D35" s="258"/>
      <c r="E35" s="260"/>
    </row>
    <row r="36" spans="1:8" ht="21" customHeight="1" thickBot="1" x14ac:dyDescent="0.3">
      <c r="A36" s="25"/>
      <c r="B36" s="254" t="s">
        <v>9</v>
      </c>
      <c r="C36" s="255"/>
      <c r="D36" s="139">
        <f>SUM(D34:D35)</f>
        <v>430295.25</v>
      </c>
      <c r="E36" s="140">
        <f>SUM(E34:E34)</f>
        <v>430295.25</v>
      </c>
    </row>
    <row r="37" spans="1:8" ht="18.75" x14ac:dyDescent="0.3">
      <c r="B37" s="22"/>
      <c r="C37" s="22"/>
      <c r="D37" s="23"/>
      <c r="E37" s="23"/>
      <c r="F37" s="32"/>
      <c r="G37" s="27"/>
      <c r="H37" s="28"/>
    </row>
    <row r="38" spans="1:8" ht="15.75" thickBot="1" x14ac:dyDescent="0.3">
      <c r="B38" s="5"/>
      <c r="C38" s="5"/>
      <c r="D38" s="10"/>
      <c r="E38" s="9"/>
      <c r="F38" s="9"/>
      <c r="G38" s="33"/>
      <c r="H38" s="30"/>
    </row>
    <row r="39" spans="1:8" ht="19.5" thickBot="1" x14ac:dyDescent="0.35">
      <c r="B39" s="5"/>
      <c r="C39" s="251" t="s">
        <v>5</v>
      </c>
      <c r="D39" s="252"/>
      <c r="F39" s="9"/>
      <c r="G39" s="35"/>
      <c r="H39" s="35"/>
    </row>
    <row r="40" spans="1:8" ht="18.75" x14ac:dyDescent="0.3">
      <c r="B40" s="5"/>
      <c r="C40" s="89" t="s">
        <v>43</v>
      </c>
      <c r="D40" s="90" t="s">
        <v>6</v>
      </c>
      <c r="F40" s="9"/>
      <c r="G40" s="21"/>
      <c r="H40" s="21"/>
    </row>
    <row r="41" spans="1:8" ht="18.75" x14ac:dyDescent="0.3">
      <c r="B41" s="5"/>
      <c r="C41" s="12">
        <f>D28+D20</f>
        <v>175770.13</v>
      </c>
      <c r="D41" s="13">
        <f>F28+F20+E36</f>
        <v>10690818.300090762</v>
      </c>
      <c r="F41" s="9"/>
    </row>
    <row r="42" spans="1:8" ht="18.75" x14ac:dyDescent="0.3">
      <c r="B42" s="5"/>
      <c r="C42" s="11"/>
      <c r="D42" s="19"/>
      <c r="E42" s="20"/>
      <c r="F42" s="9"/>
    </row>
    <row r="43" spans="1:8" x14ac:dyDescent="0.25">
      <c r="B43" s="5"/>
      <c r="C43" s="11"/>
      <c r="D43" s="6"/>
      <c r="E43" s="14" t="s">
        <v>11</v>
      </c>
      <c r="F43" s="15"/>
    </row>
    <row r="44" spans="1:8" x14ac:dyDescent="0.25">
      <c r="B44" s="2"/>
      <c r="C44" s="25"/>
      <c r="D44" s="25"/>
      <c r="E44" s="26"/>
      <c r="F44" s="25"/>
    </row>
    <row r="45" spans="1:8" x14ac:dyDescent="0.25">
      <c r="B45" s="29"/>
      <c r="C45" s="29"/>
      <c r="D45" s="29"/>
      <c r="E45" s="2"/>
      <c r="F45" s="33"/>
    </row>
    <row r="46" spans="1:8" x14ac:dyDescent="0.25">
      <c r="E46" s="31"/>
      <c r="F46" s="34"/>
    </row>
    <row r="55" spans="2:5" ht="18.75" thickBot="1" x14ac:dyDescent="0.3">
      <c r="B55" s="247" t="s">
        <v>10</v>
      </c>
      <c r="C55" s="247"/>
      <c r="D55" s="247"/>
      <c r="E55" s="247"/>
    </row>
    <row r="56" spans="2:5" ht="16.5" thickBot="1" x14ac:dyDescent="0.3">
      <c r="B56" s="67" t="s">
        <v>2</v>
      </c>
      <c r="C56" s="68" t="s">
        <v>1</v>
      </c>
      <c r="D56" s="69" t="s">
        <v>47</v>
      </c>
      <c r="E56" s="70" t="s">
        <v>12</v>
      </c>
    </row>
    <row r="57" spans="2:5" x14ac:dyDescent="0.25">
      <c r="B57" s="62">
        <v>46237</v>
      </c>
      <c r="C57" s="167" t="s">
        <v>70</v>
      </c>
      <c r="D57" s="168" t="s">
        <v>54</v>
      </c>
      <c r="E57" s="169">
        <v>2572314.37</v>
      </c>
    </row>
    <row r="58" spans="2:5" x14ac:dyDescent="0.25">
      <c r="B58" s="62">
        <v>46237</v>
      </c>
      <c r="C58" s="60" t="s">
        <v>71</v>
      </c>
      <c r="D58" s="61" t="s">
        <v>54</v>
      </c>
      <c r="E58" s="41">
        <v>15650</v>
      </c>
    </row>
    <row r="59" spans="2:5" x14ac:dyDescent="0.25">
      <c r="B59" s="62">
        <v>46237</v>
      </c>
      <c r="C59" s="105" t="s">
        <v>72</v>
      </c>
      <c r="D59" s="61" t="s">
        <v>54</v>
      </c>
      <c r="E59" s="41">
        <v>10936771.24</v>
      </c>
    </row>
    <row r="60" spans="2:5" x14ac:dyDescent="0.25">
      <c r="B60" s="62">
        <v>46237</v>
      </c>
      <c r="C60" s="105" t="s">
        <v>73</v>
      </c>
      <c r="D60" s="61" t="s">
        <v>31</v>
      </c>
      <c r="E60" s="41">
        <v>1210</v>
      </c>
    </row>
    <row r="61" spans="2:5" x14ac:dyDescent="0.25">
      <c r="B61" s="62">
        <v>46238</v>
      </c>
      <c r="C61" s="60" t="s">
        <v>74</v>
      </c>
      <c r="D61" s="61" t="s">
        <v>75</v>
      </c>
      <c r="E61" s="41">
        <v>7450</v>
      </c>
    </row>
    <row r="62" spans="2:5" x14ac:dyDescent="0.25">
      <c r="B62" s="62">
        <v>46238</v>
      </c>
      <c r="C62" s="60" t="s">
        <v>76</v>
      </c>
      <c r="D62" s="61" t="s">
        <v>54</v>
      </c>
      <c r="E62" s="41">
        <v>21681.42</v>
      </c>
    </row>
    <row r="63" spans="2:5" x14ac:dyDescent="0.25">
      <c r="B63" s="62">
        <v>46239</v>
      </c>
      <c r="C63" s="60" t="s">
        <v>77</v>
      </c>
      <c r="D63" s="61" t="s">
        <v>33</v>
      </c>
      <c r="E63" s="41">
        <v>101920</v>
      </c>
    </row>
    <row r="64" spans="2:5" x14ac:dyDescent="0.25">
      <c r="B64" s="62">
        <v>46239</v>
      </c>
      <c r="C64" s="60" t="s">
        <v>78</v>
      </c>
      <c r="D64" s="61" t="s">
        <v>54</v>
      </c>
      <c r="E64" s="41">
        <v>115176.81</v>
      </c>
    </row>
    <row r="65" spans="2:5" x14ac:dyDescent="0.25">
      <c r="B65" s="62">
        <v>46239</v>
      </c>
      <c r="C65" s="60" t="s">
        <v>79</v>
      </c>
      <c r="D65" s="61" t="s">
        <v>54</v>
      </c>
      <c r="E65" s="41">
        <v>2141808.2000000002</v>
      </c>
    </row>
    <row r="66" spans="2:5" x14ac:dyDescent="0.25">
      <c r="B66" s="62">
        <v>46240</v>
      </c>
      <c r="C66" s="60" t="s">
        <v>80</v>
      </c>
      <c r="D66" s="61" t="s">
        <v>52</v>
      </c>
      <c r="E66" s="41">
        <v>11168.85</v>
      </c>
    </row>
    <row r="67" spans="2:5" x14ac:dyDescent="0.25">
      <c r="B67" s="62">
        <v>46241</v>
      </c>
      <c r="C67" s="60" t="s">
        <v>81</v>
      </c>
      <c r="D67" s="61" t="s">
        <v>75</v>
      </c>
      <c r="E67" s="41">
        <v>4076</v>
      </c>
    </row>
    <row r="68" spans="2:5" x14ac:dyDescent="0.25">
      <c r="B68" s="62">
        <v>46241</v>
      </c>
      <c r="C68" s="60" t="s">
        <v>82</v>
      </c>
      <c r="D68" s="61" t="s">
        <v>54</v>
      </c>
      <c r="E68" s="41">
        <v>28953782.510000002</v>
      </c>
    </row>
    <row r="69" spans="2:5" x14ac:dyDescent="0.25">
      <c r="B69" s="62">
        <v>46241</v>
      </c>
      <c r="C69" s="60" t="s">
        <v>83</v>
      </c>
      <c r="D69" s="61" t="s">
        <v>54</v>
      </c>
      <c r="E69" s="41">
        <v>3581024.18</v>
      </c>
    </row>
    <row r="70" spans="2:5" x14ac:dyDescent="0.25">
      <c r="B70" s="62">
        <v>46241</v>
      </c>
      <c r="C70" s="60" t="s">
        <v>84</v>
      </c>
      <c r="D70" s="61" t="s">
        <v>54</v>
      </c>
      <c r="E70" s="41">
        <v>2461127.66</v>
      </c>
    </row>
    <row r="71" spans="2:5" x14ac:dyDescent="0.25">
      <c r="B71" s="62">
        <v>46244</v>
      </c>
      <c r="C71" s="60" t="s">
        <v>85</v>
      </c>
      <c r="D71" s="40" t="s">
        <v>54</v>
      </c>
      <c r="E71" s="41">
        <v>11411919.27</v>
      </c>
    </row>
    <row r="72" spans="2:5" x14ac:dyDescent="0.25">
      <c r="B72" s="62">
        <v>46244</v>
      </c>
      <c r="C72" s="60" t="s">
        <v>86</v>
      </c>
      <c r="D72" s="40" t="s">
        <v>75</v>
      </c>
      <c r="E72" s="41">
        <v>1746</v>
      </c>
    </row>
    <row r="73" spans="2:5" x14ac:dyDescent="0.25">
      <c r="B73" s="62">
        <v>46245</v>
      </c>
      <c r="C73" s="60" t="s">
        <v>87</v>
      </c>
      <c r="D73" s="61" t="s">
        <v>31</v>
      </c>
      <c r="E73" s="41">
        <v>269640</v>
      </c>
    </row>
    <row r="74" spans="2:5" x14ac:dyDescent="0.25">
      <c r="B74" s="62">
        <v>46245</v>
      </c>
      <c r="C74" s="60" t="s">
        <v>88</v>
      </c>
      <c r="D74" s="61" t="s">
        <v>31</v>
      </c>
      <c r="E74" s="41">
        <v>1926000</v>
      </c>
    </row>
    <row r="75" spans="2:5" x14ac:dyDescent="0.25">
      <c r="B75" s="62">
        <v>46247</v>
      </c>
      <c r="C75" s="60" t="s">
        <v>89</v>
      </c>
      <c r="D75" s="61" t="s">
        <v>54</v>
      </c>
      <c r="E75" s="41">
        <v>46868</v>
      </c>
    </row>
    <row r="76" spans="2:5" x14ac:dyDescent="0.25">
      <c r="B76" s="62">
        <v>46248</v>
      </c>
      <c r="C76" s="60" t="s">
        <v>90</v>
      </c>
      <c r="D76" s="61" t="s">
        <v>31</v>
      </c>
      <c r="E76" s="41">
        <v>38115</v>
      </c>
    </row>
    <row r="77" spans="2:5" x14ac:dyDescent="0.25">
      <c r="B77" s="62">
        <v>46251</v>
      </c>
      <c r="C77" s="60" t="s">
        <v>91</v>
      </c>
      <c r="D77" s="61" t="s">
        <v>54</v>
      </c>
      <c r="E77" s="41">
        <v>4000000</v>
      </c>
    </row>
    <row r="78" spans="2:5" x14ac:dyDescent="0.25">
      <c r="B78" s="62">
        <v>46251</v>
      </c>
      <c r="C78" s="60" t="s">
        <v>92</v>
      </c>
      <c r="D78" s="61" t="s">
        <v>54</v>
      </c>
      <c r="E78" s="41">
        <v>4243976</v>
      </c>
    </row>
    <row r="79" spans="2:5" x14ac:dyDescent="0.25">
      <c r="B79" s="62">
        <v>46251</v>
      </c>
      <c r="C79" s="60" t="s">
        <v>93</v>
      </c>
      <c r="D79" s="61" t="s">
        <v>54</v>
      </c>
      <c r="E79" s="41">
        <v>281335.09000000003</v>
      </c>
    </row>
    <row r="80" spans="2:5" x14ac:dyDescent="0.25">
      <c r="B80" s="62">
        <v>46251</v>
      </c>
      <c r="C80" s="60" t="s">
        <v>94</v>
      </c>
      <c r="D80" s="61" t="s">
        <v>54</v>
      </c>
      <c r="E80" s="41">
        <v>9263077.2100000009</v>
      </c>
    </row>
    <row r="81" spans="2:5" x14ac:dyDescent="0.25">
      <c r="B81" s="62">
        <v>46251</v>
      </c>
      <c r="C81" s="60" t="s">
        <v>95</v>
      </c>
      <c r="D81" s="61" t="s">
        <v>31</v>
      </c>
      <c r="E81" s="41">
        <v>293100</v>
      </c>
    </row>
    <row r="82" spans="2:5" x14ac:dyDescent="0.25">
      <c r="B82" s="62">
        <v>46253</v>
      </c>
      <c r="C82" s="60" t="s">
        <v>96</v>
      </c>
      <c r="D82" s="61" t="s">
        <v>54</v>
      </c>
      <c r="E82" s="41">
        <v>1084955.46</v>
      </c>
    </row>
    <row r="83" spans="2:5" x14ac:dyDescent="0.25">
      <c r="B83" s="62">
        <v>46253</v>
      </c>
      <c r="C83" s="60" t="s">
        <v>97</v>
      </c>
      <c r="D83" s="61" t="s">
        <v>54</v>
      </c>
      <c r="E83" s="41">
        <v>734834.92</v>
      </c>
    </row>
    <row r="84" spans="2:5" x14ac:dyDescent="0.25">
      <c r="B84" s="62">
        <v>46255</v>
      </c>
      <c r="C84" s="60" t="s">
        <v>98</v>
      </c>
      <c r="D84" s="61" t="s">
        <v>54</v>
      </c>
      <c r="E84" s="41">
        <v>7192518.6299999999</v>
      </c>
    </row>
    <row r="85" spans="2:5" x14ac:dyDescent="0.25">
      <c r="B85" s="62">
        <v>46255</v>
      </c>
      <c r="C85" s="60" t="s">
        <v>99</v>
      </c>
      <c r="D85" s="61" t="s">
        <v>54</v>
      </c>
      <c r="E85" s="41">
        <v>3205975.01</v>
      </c>
    </row>
    <row r="86" spans="2:5" x14ac:dyDescent="0.25">
      <c r="B86" s="62">
        <v>46258</v>
      </c>
      <c r="C86" s="60" t="s">
        <v>100</v>
      </c>
      <c r="D86" s="61" t="s">
        <v>54</v>
      </c>
      <c r="E86" s="41">
        <v>427791.81</v>
      </c>
    </row>
    <row r="87" spans="2:5" x14ac:dyDescent="0.25">
      <c r="B87" s="62">
        <v>46259</v>
      </c>
      <c r="C87" s="60" t="s">
        <v>101</v>
      </c>
      <c r="D87" s="61" t="s">
        <v>31</v>
      </c>
      <c r="E87" s="41">
        <v>45000</v>
      </c>
    </row>
    <row r="88" spans="2:5" x14ac:dyDescent="0.25">
      <c r="B88" s="62">
        <v>46259</v>
      </c>
      <c r="C88" s="60" t="s">
        <v>102</v>
      </c>
      <c r="D88" s="61" t="s">
        <v>52</v>
      </c>
      <c r="E88" s="41">
        <v>10258.049999999999</v>
      </c>
    </row>
    <row r="89" spans="2:5" x14ac:dyDescent="0.25">
      <c r="B89" s="62">
        <v>46259</v>
      </c>
      <c r="C89" s="60" t="s">
        <v>103</v>
      </c>
      <c r="D89" s="61" t="s">
        <v>31</v>
      </c>
      <c r="E89" s="41">
        <v>71468.320000000007</v>
      </c>
    </row>
    <row r="90" spans="2:5" x14ac:dyDescent="0.25">
      <c r="B90" s="62">
        <v>46259</v>
      </c>
      <c r="C90" s="60" t="s">
        <v>104</v>
      </c>
      <c r="D90" s="61" t="s">
        <v>52</v>
      </c>
      <c r="E90" s="41">
        <v>2100</v>
      </c>
    </row>
    <row r="91" spans="2:5" x14ac:dyDescent="0.25">
      <c r="B91" s="62">
        <v>46259</v>
      </c>
      <c r="C91" s="60" t="s">
        <v>105</v>
      </c>
      <c r="D91" s="61" t="s">
        <v>52</v>
      </c>
      <c r="E91" s="41">
        <v>2100</v>
      </c>
    </row>
    <row r="92" spans="2:5" x14ac:dyDescent="0.25">
      <c r="B92" s="62">
        <v>46259</v>
      </c>
      <c r="C92" s="60" t="s">
        <v>106</v>
      </c>
      <c r="D92" s="61" t="s">
        <v>52</v>
      </c>
      <c r="E92" s="41">
        <v>2100</v>
      </c>
    </row>
    <row r="93" spans="2:5" x14ac:dyDescent="0.25">
      <c r="B93" s="62">
        <v>46260</v>
      </c>
      <c r="C93" s="60" t="s">
        <v>107</v>
      </c>
      <c r="D93" s="61" t="s">
        <v>54</v>
      </c>
      <c r="E93" s="41">
        <v>143577.19</v>
      </c>
    </row>
    <row r="94" spans="2:5" x14ac:dyDescent="0.25">
      <c r="B94" s="62">
        <v>46260</v>
      </c>
      <c r="C94" s="60" t="s">
        <v>108</v>
      </c>
      <c r="D94" s="61" t="s">
        <v>54</v>
      </c>
      <c r="E94" s="41">
        <v>14443561.08</v>
      </c>
    </row>
    <row r="95" spans="2:5" x14ac:dyDescent="0.25">
      <c r="B95" s="62">
        <v>46260</v>
      </c>
      <c r="C95" s="60" t="s">
        <v>109</v>
      </c>
      <c r="D95" s="61" t="s">
        <v>24</v>
      </c>
      <c r="E95" s="41">
        <v>65700</v>
      </c>
    </row>
    <row r="96" spans="2:5" x14ac:dyDescent="0.25">
      <c r="B96" s="62">
        <v>46261</v>
      </c>
      <c r="C96" s="60">
        <v>820040236</v>
      </c>
      <c r="D96" s="61" t="s">
        <v>110</v>
      </c>
      <c r="E96" s="41">
        <v>1000</v>
      </c>
    </row>
    <row r="97" spans="2:5" x14ac:dyDescent="0.25">
      <c r="B97" s="62">
        <v>46261</v>
      </c>
      <c r="C97" s="60" t="s">
        <v>111</v>
      </c>
      <c r="D97" s="61" t="s">
        <v>52</v>
      </c>
      <c r="E97" s="41">
        <v>2100</v>
      </c>
    </row>
    <row r="98" spans="2:5" x14ac:dyDescent="0.25">
      <c r="B98" s="62">
        <v>46262</v>
      </c>
      <c r="C98" s="60" t="s">
        <v>112</v>
      </c>
      <c r="D98" s="61" t="s">
        <v>31</v>
      </c>
      <c r="E98" s="41">
        <v>2100</v>
      </c>
    </row>
    <row r="99" spans="2:5" x14ac:dyDescent="0.25">
      <c r="B99" s="62">
        <v>46262</v>
      </c>
      <c r="C99" s="60" t="s">
        <v>113</v>
      </c>
      <c r="D99" s="61" t="s">
        <v>31</v>
      </c>
      <c r="E99" s="41">
        <v>2100</v>
      </c>
    </row>
    <row r="100" spans="2:5" x14ac:dyDescent="0.25">
      <c r="B100" s="62">
        <v>46265</v>
      </c>
      <c r="C100" s="60" t="s">
        <v>114</v>
      </c>
      <c r="D100" s="61" t="s">
        <v>54</v>
      </c>
      <c r="E100" s="41">
        <v>4375354.57</v>
      </c>
    </row>
    <row r="101" spans="2:5" x14ac:dyDescent="0.25">
      <c r="B101" s="62">
        <v>46265</v>
      </c>
      <c r="C101" s="60" t="s">
        <v>115</v>
      </c>
      <c r="D101" s="61" t="s">
        <v>54</v>
      </c>
      <c r="E101" s="41">
        <v>1168123.6599999999</v>
      </c>
    </row>
    <row r="102" spans="2:5" x14ac:dyDescent="0.25">
      <c r="B102" s="62">
        <v>46265</v>
      </c>
      <c r="C102" s="60" t="s">
        <v>116</v>
      </c>
      <c r="D102" s="61" t="s">
        <v>54</v>
      </c>
      <c r="E102" s="41">
        <v>295688.95</v>
      </c>
    </row>
    <row r="103" spans="2:5" x14ac:dyDescent="0.25">
      <c r="B103" s="62">
        <v>46265</v>
      </c>
      <c r="C103" s="60" t="s">
        <v>117</v>
      </c>
      <c r="D103" s="61" t="s">
        <v>54</v>
      </c>
      <c r="E103" s="41">
        <v>9825659.0899999999</v>
      </c>
    </row>
    <row r="104" spans="2:5" x14ac:dyDescent="0.25">
      <c r="B104" s="62">
        <v>46265</v>
      </c>
      <c r="C104" s="60" t="s">
        <v>118</v>
      </c>
      <c r="D104" s="61" t="s">
        <v>54</v>
      </c>
      <c r="E104" s="41">
        <v>2360</v>
      </c>
    </row>
    <row r="105" spans="2:5" x14ac:dyDescent="0.25">
      <c r="B105" s="62">
        <v>46265</v>
      </c>
      <c r="C105" s="60" t="s">
        <v>119</v>
      </c>
      <c r="D105" s="61" t="s">
        <v>54</v>
      </c>
      <c r="E105" s="41">
        <v>9489545.8399999999</v>
      </c>
    </row>
    <row r="106" spans="2:5" ht="16.5" thickBot="1" x14ac:dyDescent="0.3">
      <c r="B106" s="43"/>
      <c r="C106" s="43"/>
      <c r="D106" s="46" t="s">
        <v>4</v>
      </c>
      <c r="E106" s="47">
        <f>SUM(E57:E105)</f>
        <v>135296910.38999999</v>
      </c>
    </row>
    <row r="107" spans="2:5" ht="16.5" thickTop="1" x14ac:dyDescent="0.25">
      <c r="B107" s="43"/>
      <c r="C107" s="43"/>
      <c r="D107" s="46"/>
      <c r="E107" s="204"/>
    </row>
    <row r="108" spans="2:5" ht="15.75" x14ac:dyDescent="0.25">
      <c r="B108" s="43"/>
      <c r="C108" s="43"/>
      <c r="D108" s="46"/>
      <c r="E108" s="204"/>
    </row>
    <row r="109" spans="2:5" ht="15.75" x14ac:dyDescent="0.25">
      <c r="B109" s="43"/>
      <c r="C109" s="43"/>
      <c r="D109" s="46"/>
      <c r="E109" s="204"/>
    </row>
    <row r="110" spans="2:5" ht="15.75" x14ac:dyDescent="0.25">
      <c r="B110" s="43"/>
      <c r="C110" s="43"/>
      <c r="D110" s="43"/>
      <c r="E110" s="43"/>
    </row>
    <row r="111" spans="2:5" ht="16.5" thickBot="1" x14ac:dyDescent="0.3">
      <c r="B111" s="222" t="s">
        <v>34</v>
      </c>
      <c r="C111" s="222"/>
      <c r="D111" s="222"/>
      <c r="E111" s="222"/>
    </row>
    <row r="112" spans="2:5" ht="16.5" thickBot="1" x14ac:dyDescent="0.3">
      <c r="B112" s="71" t="s">
        <v>2</v>
      </c>
      <c r="C112" s="72" t="s">
        <v>1</v>
      </c>
      <c r="D112" s="69" t="s">
        <v>7</v>
      </c>
      <c r="E112" s="73" t="s">
        <v>8</v>
      </c>
    </row>
    <row r="113" spans="2:5" x14ac:dyDescent="0.25">
      <c r="B113" s="55">
        <v>46238</v>
      </c>
      <c r="C113" s="63">
        <v>202260112959330</v>
      </c>
      <c r="D113" s="223" t="s">
        <v>34</v>
      </c>
      <c r="E113" s="106">
        <v>9648290.4299999997</v>
      </c>
    </row>
    <row r="114" spans="2:5" x14ac:dyDescent="0.25">
      <c r="B114" s="55">
        <v>46238</v>
      </c>
      <c r="C114" s="63">
        <v>202260112959378</v>
      </c>
      <c r="D114" s="224"/>
      <c r="E114" s="106">
        <v>19990.82</v>
      </c>
    </row>
    <row r="115" spans="2:5" x14ac:dyDescent="0.25">
      <c r="B115" s="55">
        <v>46245</v>
      </c>
      <c r="C115" s="63">
        <v>202260113530762</v>
      </c>
      <c r="D115" s="224"/>
      <c r="E115" s="106">
        <v>126165.6</v>
      </c>
    </row>
    <row r="116" spans="2:5" x14ac:dyDescent="0.25">
      <c r="B116" s="55">
        <v>46245</v>
      </c>
      <c r="C116" s="63">
        <v>202260113557031</v>
      </c>
      <c r="D116" s="224"/>
      <c r="E116" s="106">
        <v>338375.1</v>
      </c>
    </row>
    <row r="117" spans="2:5" x14ac:dyDescent="0.25">
      <c r="B117" s="55">
        <v>46248</v>
      </c>
      <c r="C117" s="63">
        <v>202260113860855</v>
      </c>
      <c r="D117" s="224"/>
      <c r="E117" s="106">
        <v>4330189.5</v>
      </c>
    </row>
    <row r="118" spans="2:5" x14ac:dyDescent="0.25">
      <c r="B118" s="55">
        <v>46260</v>
      </c>
      <c r="C118" s="63">
        <v>202260114981523</v>
      </c>
      <c r="D118" s="224"/>
      <c r="E118" s="106">
        <v>21820551.850000001</v>
      </c>
    </row>
    <row r="119" spans="2:5" x14ac:dyDescent="0.25">
      <c r="B119" s="104">
        <v>46265</v>
      </c>
      <c r="C119" s="105">
        <v>202260115605905</v>
      </c>
      <c r="D119" s="224"/>
      <c r="E119" s="106">
        <v>10438691.109999999</v>
      </c>
    </row>
    <row r="120" spans="2:5" x14ac:dyDescent="0.25">
      <c r="B120" s="104">
        <v>46265</v>
      </c>
      <c r="C120" s="105">
        <v>202260115605943</v>
      </c>
      <c r="D120" s="225"/>
      <c r="E120" s="106">
        <v>7320.34</v>
      </c>
    </row>
    <row r="121" spans="2:5" ht="16.5" thickBot="1" x14ac:dyDescent="0.3">
      <c r="B121" s="43"/>
      <c r="C121" s="43"/>
      <c r="D121" s="46" t="s">
        <v>4</v>
      </c>
      <c r="E121" s="47">
        <f>SUM(E113:E120)</f>
        <v>46729574.75</v>
      </c>
    </row>
    <row r="122" spans="2:5" ht="16.5" thickTop="1" x14ac:dyDescent="0.25">
      <c r="B122" s="43"/>
      <c r="C122" s="43"/>
      <c r="D122" s="43"/>
      <c r="E122" s="43"/>
    </row>
    <row r="123" spans="2:5" ht="15.75" x14ac:dyDescent="0.25">
      <c r="B123" s="43"/>
      <c r="C123" s="43"/>
      <c r="D123" s="43"/>
      <c r="E123" s="43"/>
    </row>
    <row r="124" spans="2:5" ht="16.5" thickBot="1" x14ac:dyDescent="0.3">
      <c r="B124" s="228" t="s">
        <v>37</v>
      </c>
      <c r="C124" s="228"/>
      <c r="D124" s="228"/>
      <c r="E124" s="228"/>
    </row>
    <row r="125" spans="2:5" ht="16.5" thickBot="1" x14ac:dyDescent="0.3">
      <c r="B125" s="74" t="s">
        <v>2</v>
      </c>
      <c r="C125" s="72" t="s">
        <v>1</v>
      </c>
      <c r="D125" s="72" t="s">
        <v>7</v>
      </c>
      <c r="E125" s="70" t="s">
        <v>8</v>
      </c>
    </row>
    <row r="126" spans="2:5" x14ac:dyDescent="0.25">
      <c r="B126" s="115">
        <v>46237</v>
      </c>
      <c r="C126" s="114">
        <v>4524000034287</v>
      </c>
      <c r="D126" s="229" t="s">
        <v>49</v>
      </c>
      <c r="E126" s="116">
        <v>15565</v>
      </c>
    </row>
    <row r="127" spans="2:5" x14ac:dyDescent="0.25">
      <c r="B127" s="115">
        <v>46237</v>
      </c>
      <c r="C127" s="114">
        <v>4524000063159</v>
      </c>
      <c r="D127" s="230"/>
      <c r="E127" s="41">
        <v>26174</v>
      </c>
    </row>
    <row r="128" spans="2:5" x14ac:dyDescent="0.25">
      <c r="B128" s="115">
        <v>46237</v>
      </c>
      <c r="C128" s="114">
        <v>4524000062078</v>
      </c>
      <c r="D128" s="230"/>
      <c r="E128" s="41">
        <v>11832</v>
      </c>
    </row>
    <row r="129" spans="2:5" x14ac:dyDescent="0.25">
      <c r="B129" s="115">
        <v>46239</v>
      </c>
      <c r="C129" s="114">
        <v>4524000038507</v>
      </c>
      <c r="D129" s="230"/>
      <c r="E129" s="41">
        <v>8345.4</v>
      </c>
    </row>
    <row r="130" spans="2:5" x14ac:dyDescent="0.25">
      <c r="B130" s="115">
        <v>46239</v>
      </c>
      <c r="C130" s="114">
        <v>4524000038508</v>
      </c>
      <c r="D130" s="230"/>
      <c r="E130" s="41">
        <v>13114.2</v>
      </c>
    </row>
    <row r="131" spans="2:5" x14ac:dyDescent="0.25">
      <c r="B131" s="115">
        <v>46239</v>
      </c>
      <c r="C131" s="114">
        <v>4524000030505</v>
      </c>
      <c r="D131" s="230"/>
      <c r="E131" s="41">
        <v>8345</v>
      </c>
    </row>
    <row r="132" spans="2:5" x14ac:dyDescent="0.25">
      <c r="B132" s="115">
        <v>46240</v>
      </c>
      <c r="C132" s="114">
        <v>4524000050056</v>
      </c>
      <c r="D132" s="230"/>
      <c r="E132" s="41">
        <v>8345</v>
      </c>
    </row>
    <row r="133" spans="2:5" x14ac:dyDescent="0.25">
      <c r="B133" s="115">
        <v>46240</v>
      </c>
      <c r="C133" s="114">
        <v>4524000056531</v>
      </c>
      <c r="D133" s="230"/>
      <c r="E133" s="41">
        <v>964536.67</v>
      </c>
    </row>
    <row r="134" spans="2:5" x14ac:dyDescent="0.25">
      <c r="B134" s="115">
        <v>46241</v>
      </c>
      <c r="C134" s="114">
        <v>4524000054977</v>
      </c>
      <c r="D134" s="230"/>
      <c r="E134" s="103">
        <v>2775936.01</v>
      </c>
    </row>
    <row r="135" spans="2:5" x14ac:dyDescent="0.25">
      <c r="B135" s="115">
        <v>46244</v>
      </c>
      <c r="C135" s="114">
        <v>4524000032418</v>
      </c>
      <c r="D135" s="230"/>
      <c r="E135" s="103">
        <v>1279040.24</v>
      </c>
    </row>
    <row r="136" spans="2:5" x14ac:dyDescent="0.25">
      <c r="B136" s="115">
        <v>46245</v>
      </c>
      <c r="C136" s="114">
        <v>4524000034200</v>
      </c>
      <c r="D136" s="230"/>
      <c r="E136" s="103">
        <v>4445</v>
      </c>
    </row>
    <row r="137" spans="2:5" x14ac:dyDescent="0.25">
      <c r="B137" s="115">
        <v>46245</v>
      </c>
      <c r="C137" s="114">
        <v>4524000054232</v>
      </c>
      <c r="D137" s="230"/>
      <c r="E137" s="103">
        <v>7194</v>
      </c>
    </row>
    <row r="138" spans="2:5" x14ac:dyDescent="0.25">
      <c r="B138" s="115">
        <v>46246</v>
      </c>
      <c r="C138" s="114">
        <v>4524000053697</v>
      </c>
      <c r="D138" s="230"/>
      <c r="E138" s="103">
        <v>3230</v>
      </c>
    </row>
    <row r="139" spans="2:5" x14ac:dyDescent="0.25">
      <c r="B139" s="115">
        <v>46247</v>
      </c>
      <c r="C139" s="114">
        <v>4524000056110</v>
      </c>
      <c r="D139" s="230"/>
      <c r="E139" s="103">
        <v>154680</v>
      </c>
    </row>
    <row r="140" spans="2:5" x14ac:dyDescent="0.25">
      <c r="B140" s="115">
        <v>46248</v>
      </c>
      <c r="C140" s="114">
        <v>4524000034047</v>
      </c>
      <c r="D140" s="230"/>
      <c r="E140" s="103">
        <v>3229</v>
      </c>
    </row>
    <row r="141" spans="2:5" x14ac:dyDescent="0.25">
      <c r="B141" s="115">
        <v>46251</v>
      </c>
      <c r="C141" s="114">
        <v>4524000039868</v>
      </c>
      <c r="D141" s="230"/>
      <c r="E141" s="103">
        <v>167769.72</v>
      </c>
    </row>
    <row r="142" spans="2:5" x14ac:dyDescent="0.25">
      <c r="B142" s="115">
        <v>46251</v>
      </c>
      <c r="C142" s="114">
        <v>4524000031190</v>
      </c>
      <c r="D142" s="230"/>
      <c r="E142" s="103">
        <v>194805.2</v>
      </c>
    </row>
    <row r="143" spans="2:5" x14ac:dyDescent="0.25">
      <c r="B143" s="115">
        <v>46252</v>
      </c>
      <c r="C143" s="114">
        <v>4524000038418</v>
      </c>
      <c r="D143" s="230"/>
      <c r="E143" s="103">
        <v>86393.16</v>
      </c>
    </row>
    <row r="144" spans="2:5" x14ac:dyDescent="0.25">
      <c r="B144" s="115">
        <v>46252</v>
      </c>
      <c r="C144" s="114">
        <v>4524000039208</v>
      </c>
      <c r="D144" s="230"/>
      <c r="E144" s="56">
        <v>2056.25</v>
      </c>
    </row>
    <row r="145" spans="2:5" x14ac:dyDescent="0.25">
      <c r="B145" s="115">
        <v>46253</v>
      </c>
      <c r="C145" s="114">
        <v>4524000031975</v>
      </c>
      <c r="D145" s="230"/>
      <c r="E145" s="56">
        <v>2361948.9700000002</v>
      </c>
    </row>
    <row r="146" spans="2:5" x14ac:dyDescent="0.25">
      <c r="B146" s="115">
        <v>46254</v>
      </c>
      <c r="C146" s="114">
        <v>4524000038883</v>
      </c>
      <c r="D146" s="230"/>
      <c r="E146" s="56">
        <v>61016.02</v>
      </c>
    </row>
    <row r="147" spans="2:5" x14ac:dyDescent="0.25">
      <c r="B147" s="115">
        <v>46254</v>
      </c>
      <c r="C147" s="114">
        <v>4524000038884</v>
      </c>
      <c r="D147" s="230"/>
      <c r="E147" s="56">
        <v>11549</v>
      </c>
    </row>
    <row r="148" spans="2:5" x14ac:dyDescent="0.25">
      <c r="B148" s="115">
        <v>46254</v>
      </c>
      <c r="C148" s="114">
        <v>4524000034456</v>
      </c>
      <c r="D148" s="230"/>
      <c r="E148" s="56">
        <v>1231645.21</v>
      </c>
    </row>
    <row r="149" spans="2:5" x14ac:dyDescent="0.25">
      <c r="B149" s="115">
        <v>46255</v>
      </c>
      <c r="C149" s="114">
        <v>4524000054705</v>
      </c>
      <c r="D149" s="230"/>
      <c r="E149" s="56">
        <v>2954</v>
      </c>
    </row>
    <row r="150" spans="2:5" x14ac:dyDescent="0.25">
      <c r="B150" s="115">
        <v>46255</v>
      </c>
      <c r="C150" s="114">
        <v>4524000055374</v>
      </c>
      <c r="D150" s="230"/>
      <c r="E150" s="56">
        <v>4414.5</v>
      </c>
    </row>
    <row r="151" spans="2:5" x14ac:dyDescent="0.25">
      <c r="B151" s="115">
        <v>46258</v>
      </c>
      <c r="C151" s="114">
        <v>4524000034152</v>
      </c>
      <c r="D151" s="230"/>
      <c r="E151" s="56">
        <v>3559.5</v>
      </c>
    </row>
    <row r="152" spans="2:5" x14ac:dyDescent="0.25">
      <c r="B152" s="115">
        <v>46258</v>
      </c>
      <c r="C152" s="114">
        <v>4524000052658</v>
      </c>
      <c r="D152" s="230"/>
      <c r="E152" s="56">
        <v>311980</v>
      </c>
    </row>
    <row r="153" spans="2:5" x14ac:dyDescent="0.25">
      <c r="B153" s="115">
        <v>46258</v>
      </c>
      <c r="C153" s="114">
        <v>4524000050800</v>
      </c>
      <c r="D153" s="230"/>
      <c r="E153" s="56">
        <v>124649.01</v>
      </c>
    </row>
    <row r="154" spans="2:5" x14ac:dyDescent="0.25">
      <c r="B154" s="115">
        <v>46260</v>
      </c>
      <c r="C154" s="114">
        <v>4524000031321</v>
      </c>
      <c r="D154" s="230"/>
      <c r="E154" s="56">
        <v>1752</v>
      </c>
    </row>
    <row r="155" spans="2:5" x14ac:dyDescent="0.25">
      <c r="B155" s="115">
        <v>46262</v>
      </c>
      <c r="C155" s="114">
        <v>4524000030454</v>
      </c>
      <c r="D155" s="230"/>
      <c r="E155" s="56">
        <v>2025047.67</v>
      </c>
    </row>
    <row r="156" spans="2:5" x14ac:dyDescent="0.25">
      <c r="B156" s="115">
        <v>46262</v>
      </c>
      <c r="C156" s="114">
        <v>4524000030455</v>
      </c>
      <c r="D156" s="230"/>
      <c r="E156" s="56">
        <v>17436.04</v>
      </c>
    </row>
    <row r="157" spans="2:5" x14ac:dyDescent="0.25">
      <c r="B157" s="115">
        <v>46262</v>
      </c>
      <c r="C157" s="114">
        <v>4524000053781</v>
      </c>
      <c r="D157" s="230"/>
      <c r="E157" s="56">
        <v>886278.29</v>
      </c>
    </row>
    <row r="158" spans="2:5" x14ac:dyDescent="0.25">
      <c r="B158" s="115">
        <v>46262</v>
      </c>
      <c r="C158" s="114">
        <v>4524000059450</v>
      </c>
      <c r="D158" s="230"/>
      <c r="E158" s="56">
        <v>2714678.96</v>
      </c>
    </row>
    <row r="159" spans="2:5" ht="16.5" thickBot="1" x14ac:dyDescent="0.3">
      <c r="B159" s="231" t="s">
        <v>13</v>
      </c>
      <c r="C159" s="231"/>
      <c r="D159" s="231"/>
      <c r="E159" s="65">
        <f>SUM(E126:E158)</f>
        <v>15493945.02</v>
      </c>
    </row>
    <row r="160" spans="2:5" ht="16.5" thickTop="1" x14ac:dyDescent="0.25">
      <c r="B160" s="43"/>
      <c r="C160" s="43"/>
      <c r="D160" s="43"/>
      <c r="E160" s="43"/>
    </row>
    <row r="161" spans="2:6" ht="15.75" x14ac:dyDescent="0.25">
      <c r="B161" s="45"/>
      <c r="C161" s="44"/>
      <c r="D161" s="48"/>
      <c r="E161" s="49"/>
    </row>
    <row r="162" spans="2:6" ht="15.75" x14ac:dyDescent="0.25">
      <c r="B162" s="50"/>
      <c r="C162" s="50"/>
      <c r="D162" s="50"/>
      <c r="E162" s="51"/>
    </row>
    <row r="163" spans="2:6" ht="15.75" x14ac:dyDescent="0.25">
      <c r="B163" s="50"/>
      <c r="C163" s="50"/>
      <c r="D163" s="50"/>
      <c r="E163" s="51"/>
    </row>
    <row r="164" spans="2:6" ht="16.5" thickBot="1" x14ac:dyDescent="0.3">
      <c r="B164" s="222" t="s">
        <v>44</v>
      </c>
      <c r="C164" s="222"/>
      <c r="D164" s="222"/>
      <c r="E164" s="222"/>
    </row>
    <row r="165" spans="2:6" ht="16.5" thickBot="1" x14ac:dyDescent="0.3">
      <c r="B165" s="75" t="s">
        <v>46</v>
      </c>
      <c r="C165" s="76" t="s">
        <v>2</v>
      </c>
      <c r="D165" s="76" t="s">
        <v>45</v>
      </c>
      <c r="E165" s="77" t="s">
        <v>7</v>
      </c>
      <c r="F165" s="78" t="s">
        <v>8</v>
      </c>
    </row>
    <row r="166" spans="2:6" x14ac:dyDescent="0.25">
      <c r="B166" s="172">
        <v>267587</v>
      </c>
      <c r="C166" s="170">
        <v>46240</v>
      </c>
      <c r="D166" s="171" t="s">
        <v>120</v>
      </c>
      <c r="E166" s="174" t="s">
        <v>121</v>
      </c>
      <c r="F166" s="173">
        <v>152000</v>
      </c>
    </row>
    <row r="167" spans="2:6" ht="16.5" thickBot="1" x14ac:dyDescent="0.3">
      <c r="B167" s="245" t="s">
        <v>4</v>
      </c>
      <c r="C167" s="245"/>
      <c r="D167" s="245"/>
      <c r="E167" s="245"/>
      <c r="F167" s="66">
        <f>SUM(F166:F166)</f>
        <v>152000</v>
      </c>
    </row>
    <row r="168" spans="2:6" ht="16.5" thickTop="1" x14ac:dyDescent="0.25">
      <c r="B168" s="50"/>
      <c r="C168" s="50"/>
      <c r="D168" s="50"/>
      <c r="E168" s="51"/>
    </row>
    <row r="169" spans="2:6" ht="15.75" x14ac:dyDescent="0.25">
      <c r="B169" s="50"/>
      <c r="C169" s="50"/>
      <c r="D169" s="50"/>
      <c r="E169" s="51"/>
    </row>
    <row r="170" spans="2:6" ht="15.75" x14ac:dyDescent="0.25">
      <c r="B170" s="246" t="s">
        <v>20</v>
      </c>
      <c r="C170" s="246"/>
      <c r="D170" s="246"/>
      <c r="E170" s="246"/>
    </row>
    <row r="171" spans="2:6" x14ac:dyDescent="0.25">
      <c r="B171" s="236" t="s">
        <v>21</v>
      </c>
      <c r="C171" s="236"/>
      <c r="D171" s="236"/>
      <c r="E171" s="236"/>
    </row>
    <row r="172" spans="2:6" x14ac:dyDescent="0.25">
      <c r="B172" s="236" t="s">
        <v>18</v>
      </c>
      <c r="C172" s="236"/>
      <c r="D172" s="236"/>
      <c r="E172" s="236"/>
    </row>
    <row r="173" spans="2:6" x14ac:dyDescent="0.25">
      <c r="B173" s="237" t="s">
        <v>28</v>
      </c>
      <c r="C173" s="237"/>
      <c r="D173" s="237"/>
      <c r="E173" s="237"/>
    </row>
    <row r="174" spans="2:6" x14ac:dyDescent="0.25">
      <c r="B174" s="52"/>
      <c r="C174" s="52"/>
      <c r="D174" s="52"/>
      <c r="E174" s="52"/>
    </row>
    <row r="175" spans="2:6" x14ac:dyDescent="0.25">
      <c r="B175" s="53" t="s">
        <v>2</v>
      </c>
      <c r="C175" s="53" t="s">
        <v>1</v>
      </c>
      <c r="D175" s="53" t="s">
        <v>35</v>
      </c>
      <c r="E175" s="53" t="s">
        <v>36</v>
      </c>
    </row>
    <row r="176" spans="2:6" x14ac:dyDescent="0.25">
      <c r="B176" s="39"/>
      <c r="C176" s="42"/>
      <c r="D176" s="40"/>
      <c r="E176" s="41"/>
    </row>
    <row r="177" spans="2:6" x14ac:dyDescent="0.25">
      <c r="B177" s="238" t="s">
        <v>13</v>
      </c>
      <c r="C177" s="239"/>
      <c r="D177" s="240"/>
      <c r="E177" s="54">
        <f>SUM(E176:E176)</f>
        <v>0</v>
      </c>
    </row>
    <row r="178" spans="2:6" ht="16.5" thickBot="1" x14ac:dyDescent="0.3">
      <c r="B178" s="50"/>
      <c r="C178" s="50"/>
      <c r="D178" s="50"/>
      <c r="E178" s="51"/>
    </row>
    <row r="179" spans="2:6" ht="16.5" thickBot="1" x14ac:dyDescent="0.3">
      <c r="B179" s="241" t="s">
        <v>25</v>
      </c>
      <c r="C179" s="242"/>
      <c r="D179" s="242"/>
      <c r="E179" s="243">
        <f>E106+E121+E159+F167</f>
        <v>197672430.16</v>
      </c>
      <c r="F179" s="244"/>
    </row>
    <row r="193" spans="2:5" x14ac:dyDescent="0.25">
      <c r="B193" s="142"/>
      <c r="C193" s="36"/>
      <c r="D193" s="37"/>
      <c r="E193" s="38"/>
    </row>
    <row r="194" spans="2:5" ht="17.25" thickBot="1" x14ac:dyDescent="0.3">
      <c r="B194" s="232" t="s">
        <v>23</v>
      </c>
      <c r="C194" s="232"/>
      <c r="D194" s="232"/>
      <c r="E194" s="232"/>
    </row>
    <row r="195" spans="2:5" ht="16.5" thickBot="1" x14ac:dyDescent="0.3">
      <c r="B195" s="67" t="s">
        <v>2</v>
      </c>
      <c r="C195" s="68" t="s">
        <v>1</v>
      </c>
      <c r="D195" s="79" t="s">
        <v>7</v>
      </c>
      <c r="E195" s="80" t="s">
        <v>12</v>
      </c>
    </row>
    <row r="196" spans="2:5" ht="15.75" x14ac:dyDescent="0.25">
      <c r="B196" s="175">
        <v>46237</v>
      </c>
      <c r="C196" s="176">
        <v>4524000037475</v>
      </c>
      <c r="D196" s="233" t="s">
        <v>38</v>
      </c>
      <c r="E196" s="177">
        <v>72313.3</v>
      </c>
    </row>
    <row r="197" spans="2:5" ht="15.75" x14ac:dyDescent="0.25">
      <c r="B197" s="175">
        <v>46245</v>
      </c>
      <c r="C197" s="176">
        <v>4524000033242</v>
      </c>
      <c r="D197" s="234"/>
      <c r="E197" s="177">
        <v>206515</v>
      </c>
    </row>
    <row r="198" spans="2:5" ht="15.75" x14ac:dyDescent="0.25">
      <c r="B198" s="175">
        <v>46252</v>
      </c>
      <c r="C198" s="176">
        <v>4524000039050</v>
      </c>
      <c r="D198" s="234"/>
      <c r="E198" s="177">
        <v>38495.599999999999</v>
      </c>
    </row>
    <row r="199" spans="2:5" ht="15.75" x14ac:dyDescent="0.25">
      <c r="B199" s="175">
        <v>46258</v>
      </c>
      <c r="C199" s="176">
        <v>4524000036215</v>
      </c>
      <c r="D199" s="235"/>
      <c r="E199" s="177">
        <v>132963.5</v>
      </c>
    </row>
    <row r="200" spans="2:5" ht="15.75" thickBot="1" x14ac:dyDescent="0.3">
      <c r="B200" s="143"/>
      <c r="C200" s="144"/>
      <c r="D200" s="145" t="s">
        <v>4</v>
      </c>
      <c r="E200" s="146">
        <f>SUM(E196:E199)</f>
        <v>450287.39999999997</v>
      </c>
    </row>
    <row r="201" spans="2:5" ht="15.75" thickTop="1" x14ac:dyDescent="0.25">
      <c r="B201" s="142"/>
      <c r="C201" s="147"/>
      <c r="D201" s="148"/>
      <c r="E201" s="149"/>
    </row>
    <row r="202" spans="2:5" ht="18.75" x14ac:dyDescent="0.25">
      <c r="B202" s="141"/>
      <c r="C202" s="150"/>
      <c r="D202" s="151"/>
      <c r="E202" s="151"/>
    </row>
    <row r="203" spans="2:5" x14ac:dyDescent="0.25">
      <c r="B203" s="152"/>
      <c r="C203" s="152"/>
      <c r="D203" s="152"/>
      <c r="E203" s="153"/>
    </row>
    <row r="204" spans="2:5" ht="17.25" thickBot="1" x14ac:dyDescent="0.3">
      <c r="B204" s="154"/>
      <c r="C204" s="155"/>
      <c r="D204" s="156"/>
      <c r="E204" s="156"/>
    </row>
    <row r="205" spans="2:5" ht="24" thickBot="1" x14ac:dyDescent="0.3">
      <c r="B205" s="216" t="s">
        <v>5</v>
      </c>
      <c r="C205" s="217"/>
      <c r="D205" s="217"/>
      <c r="E205" s="64">
        <f>E200</f>
        <v>450287.39999999997</v>
      </c>
    </row>
    <row r="206" spans="2:5" x14ac:dyDescent="0.25">
      <c r="B206" s="150"/>
      <c r="C206" s="151"/>
      <c r="D206" s="151"/>
      <c r="E206" s="157"/>
    </row>
    <row r="207" spans="2:5" x14ac:dyDescent="0.25">
      <c r="B207" s="158"/>
      <c r="C207" s="158"/>
      <c r="D207" s="16"/>
      <c r="E207" s="17"/>
    </row>
    <row r="219" spans="1:5" x14ac:dyDescent="0.25">
      <c r="A219" s="5"/>
      <c r="B219" s="5"/>
      <c r="C219" s="6"/>
      <c r="D219" s="3"/>
    </row>
    <row r="220" spans="1:5" ht="18.75" x14ac:dyDescent="0.3">
      <c r="A220" s="22"/>
      <c r="B220" s="22"/>
      <c r="C220" s="23"/>
      <c r="D220" s="3"/>
    </row>
    <row r="221" spans="1:5" ht="19.5" thickBot="1" x14ac:dyDescent="0.35">
      <c r="A221" s="218" t="s">
        <v>19</v>
      </c>
      <c r="B221" s="218"/>
      <c r="C221" s="218"/>
      <c r="D221" s="218"/>
      <c r="E221" s="24"/>
    </row>
    <row r="222" spans="1:5" ht="16.5" thickBot="1" x14ac:dyDescent="0.3">
      <c r="A222" s="82" t="s">
        <v>1</v>
      </c>
      <c r="B222" s="83" t="s">
        <v>2</v>
      </c>
      <c r="C222" s="84" t="s">
        <v>3</v>
      </c>
      <c r="D222" s="85" t="s">
        <v>4</v>
      </c>
      <c r="E222" s="86"/>
    </row>
    <row r="223" spans="1:5" ht="15.75" x14ac:dyDescent="0.25">
      <c r="A223" s="112">
        <v>510040150</v>
      </c>
      <c r="B223" s="109">
        <v>45812</v>
      </c>
      <c r="C223" s="119"/>
      <c r="D223" s="111"/>
      <c r="E223" s="86"/>
    </row>
    <row r="224" spans="1:5" ht="19.5" thickBot="1" x14ac:dyDescent="0.35">
      <c r="A224" s="214" t="s">
        <v>27</v>
      </c>
      <c r="B224" s="214"/>
      <c r="C224" s="18">
        <f>SUM(C223:C223)</f>
        <v>0</v>
      </c>
      <c r="D224" s="18">
        <f>SUM(D223:D223)</f>
        <v>0</v>
      </c>
    </row>
    <row r="225" spans="1:5" ht="15.75" thickTop="1" x14ac:dyDescent="0.25">
      <c r="A225" s="5"/>
      <c r="B225" s="5"/>
      <c r="C225" s="6"/>
      <c r="D225" s="7"/>
    </row>
    <row r="226" spans="1:5" x14ac:dyDescent="0.25">
      <c r="A226" s="5"/>
      <c r="B226" s="5"/>
      <c r="C226" s="6"/>
      <c r="D226" s="7"/>
    </row>
    <row r="227" spans="1:5" ht="19.5" thickBot="1" x14ac:dyDescent="0.35">
      <c r="A227" s="218" t="s">
        <v>29</v>
      </c>
      <c r="B227" s="218"/>
      <c r="C227" s="218"/>
      <c r="D227" s="218"/>
    </row>
    <row r="228" spans="1:5" ht="30.75" thickBot="1" x14ac:dyDescent="0.3">
      <c r="A228" s="130" t="s">
        <v>16</v>
      </c>
      <c r="B228" s="130" t="s">
        <v>1</v>
      </c>
      <c r="C228" s="130" t="s">
        <v>17</v>
      </c>
      <c r="D228" s="85" t="s">
        <v>4</v>
      </c>
    </row>
    <row r="229" spans="1:5" ht="15.75" x14ac:dyDescent="0.25">
      <c r="A229" s="57"/>
      <c r="B229" s="58"/>
      <c r="C229" s="117"/>
      <c r="D229" s="59"/>
      <c r="E229" s="81"/>
    </row>
    <row r="230" spans="1:5" ht="19.5" thickBot="1" x14ac:dyDescent="0.35">
      <c r="A230" s="214" t="s">
        <v>9</v>
      </c>
      <c r="B230" s="214"/>
      <c r="C230" s="18"/>
      <c r="D230" s="18">
        <f>SUM(D229:D229)</f>
        <v>0</v>
      </c>
    </row>
    <row r="231" spans="1:5" ht="19.5" thickTop="1" x14ac:dyDescent="0.3">
      <c r="A231" s="203"/>
      <c r="B231" s="203"/>
      <c r="C231" s="23"/>
      <c r="D231" s="23"/>
    </row>
    <row r="236" spans="1:5" ht="18.75" x14ac:dyDescent="0.3">
      <c r="A236" s="203"/>
      <c r="B236" s="203"/>
      <c r="C236" s="23"/>
      <c r="D236" s="23"/>
    </row>
    <row r="237" spans="1:5" ht="19.5" thickBot="1" x14ac:dyDescent="0.35">
      <c r="A237" s="218" t="s">
        <v>24</v>
      </c>
      <c r="B237" s="218"/>
      <c r="C237" s="218"/>
      <c r="D237" s="218"/>
    </row>
    <row r="238" spans="1:5" ht="16.5" thickBot="1" x14ac:dyDescent="0.3">
      <c r="A238" s="82" t="s">
        <v>1</v>
      </c>
      <c r="B238" s="83" t="s">
        <v>2</v>
      </c>
      <c r="C238" s="84" t="s">
        <v>3</v>
      </c>
      <c r="D238" s="85" t="s">
        <v>4</v>
      </c>
    </row>
    <row r="239" spans="1:5" ht="15.75" x14ac:dyDescent="0.25">
      <c r="A239" s="99"/>
      <c r="B239" s="100"/>
      <c r="C239" s="102"/>
      <c r="D239" s="101"/>
    </row>
    <row r="240" spans="1:5" ht="19.5" thickBot="1" x14ac:dyDescent="0.35">
      <c r="A240" s="214" t="s">
        <v>9</v>
      </c>
      <c r="B240" s="214"/>
      <c r="C240" s="18">
        <f>SUM(C239:C239)</f>
        <v>0</v>
      </c>
      <c r="D240" s="18">
        <f>SUM(D239:D239)</f>
        <v>0</v>
      </c>
    </row>
    <row r="241" spans="1:5" ht="19.5" thickTop="1" x14ac:dyDescent="0.3">
      <c r="A241" s="203"/>
      <c r="B241" s="203"/>
      <c r="C241" s="23"/>
      <c r="D241" s="23"/>
    </row>
    <row r="242" spans="1:5" ht="19.5" thickBot="1" x14ac:dyDescent="0.35">
      <c r="A242" s="220" t="s">
        <v>50</v>
      </c>
      <c r="B242" s="220"/>
      <c r="C242" s="220"/>
      <c r="D242" s="221"/>
    </row>
    <row r="243" spans="1:5" ht="16.5" thickBot="1" x14ac:dyDescent="0.3">
      <c r="A243" s="129" t="s">
        <v>1</v>
      </c>
      <c r="B243" s="129" t="s">
        <v>2</v>
      </c>
      <c r="C243" s="128" t="s">
        <v>3</v>
      </c>
      <c r="D243" s="127" t="s">
        <v>4</v>
      </c>
    </row>
    <row r="244" spans="1:5" x14ac:dyDescent="0.25">
      <c r="A244" s="112"/>
      <c r="B244" s="126"/>
      <c r="C244" s="125"/>
      <c r="D244" s="110"/>
    </row>
    <row r="245" spans="1:5" x14ac:dyDescent="0.25">
      <c r="A245" s="118"/>
      <c r="B245" s="124"/>
      <c r="C245" s="123"/>
      <c r="D245" s="110"/>
    </row>
    <row r="246" spans="1:5" ht="19.5" thickBot="1" x14ac:dyDescent="0.35">
      <c r="A246" s="214" t="s">
        <v>9</v>
      </c>
      <c r="B246" s="214"/>
      <c r="C246" s="122">
        <f>SUM(C244:C245)</f>
        <v>0</v>
      </c>
      <c r="D246" s="121">
        <f>SUM(D244:D245)</f>
        <v>0</v>
      </c>
    </row>
    <row r="247" spans="1:5" ht="16.5" thickTop="1" x14ac:dyDescent="0.25">
      <c r="A247" s="120"/>
      <c r="B247" s="120"/>
      <c r="C247" s="120"/>
      <c r="D247" s="120"/>
    </row>
    <row r="248" spans="1:5" ht="18.75" x14ac:dyDescent="0.3">
      <c r="A248" s="22"/>
      <c r="B248" s="22"/>
      <c r="C248" s="23"/>
      <c r="D248" s="32"/>
      <c r="E248" s="27"/>
    </row>
    <row r="249" spans="1:5" ht="15.75" thickBot="1" x14ac:dyDescent="0.3">
      <c r="A249" s="5"/>
      <c r="B249" s="5"/>
      <c r="C249" s="10"/>
      <c r="D249" s="9"/>
      <c r="E249" s="202"/>
    </row>
    <row r="250" spans="1:5" ht="24" thickBot="1" x14ac:dyDescent="0.3">
      <c r="A250" s="216" t="s">
        <v>5</v>
      </c>
      <c r="B250" s="217"/>
      <c r="C250" s="217"/>
      <c r="D250" s="64">
        <f>SUM(D230)</f>
        <v>0</v>
      </c>
      <c r="E250" s="35"/>
    </row>
    <row r="251" spans="1:5" ht="18.75" x14ac:dyDescent="0.3">
      <c r="A251" s="5"/>
      <c r="B251" s="11"/>
      <c r="C251" s="19"/>
      <c r="D251" s="9"/>
    </row>
    <row r="265" spans="1:5" x14ac:dyDescent="0.25">
      <c r="B265" s="5"/>
      <c r="C265" s="5"/>
      <c r="D265" s="6"/>
      <c r="E265" s="3"/>
    </row>
    <row r="266" spans="1:5" x14ac:dyDescent="0.25">
      <c r="B266" s="5"/>
      <c r="C266" s="5"/>
      <c r="D266" s="6"/>
      <c r="E266" s="3"/>
    </row>
    <row r="267" spans="1:5" ht="18.75" x14ac:dyDescent="0.3">
      <c r="B267" s="22"/>
      <c r="C267" s="22"/>
      <c r="D267" s="23"/>
      <c r="E267" s="3"/>
    </row>
    <row r="268" spans="1:5" ht="19.5" thickBot="1" x14ac:dyDescent="0.35">
      <c r="B268" s="218" t="s">
        <v>19</v>
      </c>
      <c r="C268" s="218"/>
      <c r="D268" s="218"/>
      <c r="E268" s="218"/>
    </row>
    <row r="269" spans="1:5" ht="16.5" thickBot="1" x14ac:dyDescent="0.3">
      <c r="A269" s="87"/>
      <c r="B269" s="82" t="s">
        <v>1</v>
      </c>
      <c r="C269" s="83" t="s">
        <v>2</v>
      </c>
      <c r="D269" s="84" t="s">
        <v>3</v>
      </c>
      <c r="E269" s="85" t="s">
        <v>4</v>
      </c>
    </row>
    <row r="270" spans="1:5" ht="15.75" x14ac:dyDescent="0.25">
      <c r="A270" s="87"/>
      <c r="B270" s="112">
        <v>510040150</v>
      </c>
      <c r="C270" s="109">
        <v>45812</v>
      </c>
      <c r="D270" s="119"/>
      <c r="E270" s="111"/>
    </row>
    <row r="271" spans="1:5" ht="19.5" thickBot="1" x14ac:dyDescent="0.35">
      <c r="B271" s="214" t="s">
        <v>27</v>
      </c>
      <c r="C271" s="214"/>
      <c r="D271" s="18">
        <f>SUM(D270:D270)</f>
        <v>0</v>
      </c>
      <c r="E271" s="18">
        <f>SUM(E270:E270)</f>
        <v>0</v>
      </c>
    </row>
    <row r="272" spans="1:5" ht="15.75" thickTop="1" x14ac:dyDescent="0.25">
      <c r="B272" s="5"/>
      <c r="C272" s="5"/>
      <c r="D272" s="6"/>
      <c r="E272" s="7"/>
    </row>
    <row r="273" spans="2:5" x14ac:dyDescent="0.25">
      <c r="B273" s="5"/>
      <c r="C273" s="5"/>
      <c r="D273" s="6"/>
      <c r="E273" s="7"/>
    </row>
    <row r="274" spans="2:5" ht="19.5" thickBot="1" x14ac:dyDescent="0.35">
      <c r="B274" s="218" t="s">
        <v>10</v>
      </c>
      <c r="C274" s="218"/>
      <c r="D274" s="218"/>
      <c r="E274" s="218"/>
    </row>
    <row r="275" spans="2:5" ht="16.5" thickBot="1" x14ac:dyDescent="0.3">
      <c r="B275" s="186" t="s">
        <v>2</v>
      </c>
      <c r="C275" s="187" t="s">
        <v>1</v>
      </c>
      <c r="D275" s="188" t="s">
        <v>17</v>
      </c>
      <c r="E275" s="189" t="s">
        <v>12</v>
      </c>
    </row>
    <row r="276" spans="2:5" ht="45.75" thickBot="1" x14ac:dyDescent="0.3">
      <c r="B276" s="191">
        <v>46265</v>
      </c>
      <c r="C276" s="192" t="s">
        <v>122</v>
      </c>
      <c r="D276" s="193" t="s">
        <v>123</v>
      </c>
      <c r="E276" s="194">
        <v>88621803.799999997</v>
      </c>
    </row>
    <row r="277" spans="2:5" ht="45.75" thickBot="1" x14ac:dyDescent="0.3">
      <c r="B277" s="191">
        <v>46265</v>
      </c>
      <c r="C277" s="192" t="s">
        <v>122</v>
      </c>
      <c r="D277" s="193" t="s">
        <v>123</v>
      </c>
      <c r="E277" s="194">
        <v>4711150.9000000004</v>
      </c>
    </row>
    <row r="278" spans="2:5" ht="19.5" thickBot="1" x14ac:dyDescent="0.3">
      <c r="B278" s="219"/>
      <c r="C278" s="219"/>
      <c r="D278" s="190" t="s">
        <v>9</v>
      </c>
      <c r="E278" s="138">
        <f>SUM(E276:E277)</f>
        <v>93332954.700000003</v>
      </c>
    </row>
    <row r="279" spans="2:5" ht="19.5" thickTop="1" x14ac:dyDescent="0.3">
      <c r="B279" s="203"/>
      <c r="C279" s="203"/>
      <c r="D279" s="23"/>
      <c r="E279" s="23"/>
    </row>
    <row r="284" spans="2:5" ht="18.75" x14ac:dyDescent="0.3">
      <c r="B284" s="203"/>
      <c r="C284" s="203"/>
      <c r="D284" s="23"/>
      <c r="E284" s="23"/>
    </row>
    <row r="285" spans="2:5" ht="19.5" thickBot="1" x14ac:dyDescent="0.35">
      <c r="B285" s="218" t="s">
        <v>24</v>
      </c>
      <c r="C285" s="218"/>
      <c r="D285" s="218"/>
      <c r="E285" s="218"/>
    </row>
    <row r="286" spans="2:5" ht="16.5" thickBot="1" x14ac:dyDescent="0.3">
      <c r="B286" s="82" t="s">
        <v>1</v>
      </c>
      <c r="C286" s="83" t="s">
        <v>2</v>
      </c>
      <c r="D286" s="84" t="s">
        <v>3</v>
      </c>
      <c r="E286" s="85" t="s">
        <v>4</v>
      </c>
    </row>
    <row r="287" spans="2:5" ht="15.75" x14ac:dyDescent="0.25">
      <c r="B287" s="99"/>
      <c r="C287" s="100"/>
      <c r="D287" s="102"/>
      <c r="E287" s="101"/>
    </row>
    <row r="288" spans="2:5" ht="19.5" thickBot="1" x14ac:dyDescent="0.35">
      <c r="B288" s="214" t="s">
        <v>9</v>
      </c>
      <c r="C288" s="214"/>
      <c r="D288" s="18">
        <f>SUM(D287:D287)</f>
        <v>0</v>
      </c>
      <c r="E288" s="18">
        <f>SUM(E287:E287)</f>
        <v>0</v>
      </c>
    </row>
    <row r="289" spans="1:5" ht="19.5" thickTop="1" x14ac:dyDescent="0.3">
      <c r="B289" s="203"/>
      <c r="C289" s="203"/>
      <c r="D289" s="23"/>
      <c r="E289" s="23"/>
    </row>
    <row r="290" spans="1:5" ht="19.5" thickBot="1" x14ac:dyDescent="0.35">
      <c r="B290" s="220" t="s">
        <v>50</v>
      </c>
      <c r="C290" s="220"/>
      <c r="D290" s="220"/>
      <c r="E290" s="221"/>
    </row>
    <row r="291" spans="1:5" ht="16.5" thickBot="1" x14ac:dyDescent="0.3">
      <c r="B291" s="129" t="s">
        <v>1</v>
      </c>
      <c r="C291" s="129" t="s">
        <v>2</v>
      </c>
      <c r="D291" s="128" t="s">
        <v>3</v>
      </c>
      <c r="E291" s="127" t="s">
        <v>4</v>
      </c>
    </row>
    <row r="292" spans="1:5" x14ac:dyDescent="0.25">
      <c r="B292" s="112"/>
      <c r="C292" s="126"/>
      <c r="D292" s="125"/>
      <c r="E292" s="110"/>
    </row>
    <row r="293" spans="1:5" x14ac:dyDescent="0.25">
      <c r="B293" s="118"/>
      <c r="C293" s="124"/>
      <c r="D293" s="123"/>
      <c r="E293" s="110"/>
    </row>
    <row r="294" spans="1:5" ht="19.5" thickBot="1" x14ac:dyDescent="0.35">
      <c r="B294" s="214" t="s">
        <v>9</v>
      </c>
      <c r="C294" s="214"/>
      <c r="D294" s="122">
        <f>SUM(D292:D293)</f>
        <v>0</v>
      </c>
      <c r="E294" s="121">
        <f>SUM(E292:E293)</f>
        <v>0</v>
      </c>
    </row>
    <row r="295" spans="1:5" ht="16.5" thickTop="1" x14ac:dyDescent="0.25">
      <c r="A295" s="215"/>
      <c r="B295" s="215"/>
      <c r="C295" s="215"/>
      <c r="D295" s="215"/>
      <c r="E295" s="215"/>
    </row>
    <row r="296" spans="1:5" ht="18.75" x14ac:dyDescent="0.3">
      <c r="B296" s="22"/>
      <c r="C296" s="22"/>
      <c r="D296" s="23"/>
      <c r="E296" s="32"/>
    </row>
    <row r="297" spans="1:5" ht="15.75" thickBot="1" x14ac:dyDescent="0.3">
      <c r="B297" s="5"/>
      <c r="C297" s="5"/>
      <c r="D297" s="10"/>
      <c r="E297" s="9"/>
    </row>
    <row r="298" spans="1:5" ht="24" thickBot="1" x14ac:dyDescent="0.3">
      <c r="B298" s="216" t="s">
        <v>5</v>
      </c>
      <c r="C298" s="217"/>
      <c r="D298" s="217"/>
      <c r="E298" s="64">
        <f>SUM(E278)</f>
        <v>93332954.700000003</v>
      </c>
    </row>
    <row r="299" spans="1:5" ht="18.75" x14ac:dyDescent="0.3">
      <c r="B299" s="5"/>
      <c r="C299" s="11"/>
      <c r="D299" s="19"/>
      <c r="E299" s="9"/>
    </row>
    <row r="300" spans="1:5" x14ac:dyDescent="0.25">
      <c r="B300" s="5"/>
      <c r="C300" s="11"/>
      <c r="D300" s="6"/>
      <c r="E300" s="15"/>
    </row>
    <row r="301" spans="1:5" x14ac:dyDescent="0.25">
      <c r="B301" s="2"/>
      <c r="C301" s="25"/>
      <c r="D301" s="25"/>
      <c r="E301" s="25"/>
    </row>
    <row r="309" spans="2:5" x14ac:dyDescent="0.25">
      <c r="B309" s="5"/>
      <c r="C309" s="5"/>
      <c r="D309" s="6"/>
      <c r="E309" s="7"/>
    </row>
    <row r="310" spans="2:5" ht="19.5" thickBot="1" x14ac:dyDescent="0.35">
      <c r="B310" s="218" t="s">
        <v>10</v>
      </c>
      <c r="C310" s="218"/>
      <c r="D310" s="218"/>
      <c r="E310" s="218"/>
    </row>
    <row r="311" spans="2:5" ht="16.5" thickBot="1" x14ac:dyDescent="0.3">
      <c r="B311" s="134" t="s">
        <v>2</v>
      </c>
      <c r="C311" s="135" t="s">
        <v>1</v>
      </c>
      <c r="D311" s="136" t="s">
        <v>17</v>
      </c>
      <c r="E311" s="137" t="s">
        <v>12</v>
      </c>
    </row>
    <row r="312" spans="2:5" ht="15.75" thickBot="1" x14ac:dyDescent="0.3">
      <c r="B312" s="191">
        <v>46237</v>
      </c>
      <c r="C312" s="195" t="s">
        <v>124</v>
      </c>
      <c r="D312" s="195" t="s">
        <v>24</v>
      </c>
      <c r="E312" s="194">
        <v>22831.38</v>
      </c>
    </row>
    <row r="313" spans="2:5" ht="15.75" thickBot="1" x14ac:dyDescent="0.3">
      <c r="B313" s="191">
        <v>46237</v>
      </c>
      <c r="C313" s="195" t="s">
        <v>125</v>
      </c>
      <c r="D313" s="195" t="s">
        <v>30</v>
      </c>
      <c r="E313" s="194">
        <v>100</v>
      </c>
    </row>
    <row r="314" spans="2:5" ht="15.75" thickBot="1" x14ac:dyDescent="0.3">
      <c r="B314" s="191">
        <v>46237</v>
      </c>
      <c r="C314" s="195" t="s">
        <v>126</v>
      </c>
      <c r="D314" s="195" t="s">
        <v>56</v>
      </c>
      <c r="E314" s="194">
        <v>8640</v>
      </c>
    </row>
    <row r="315" spans="2:5" ht="15.75" thickBot="1" x14ac:dyDescent="0.3">
      <c r="B315" s="191">
        <v>46237</v>
      </c>
      <c r="C315" s="195" t="s">
        <v>127</v>
      </c>
      <c r="D315" s="195" t="s">
        <v>56</v>
      </c>
      <c r="E315" s="194">
        <v>10038</v>
      </c>
    </row>
    <row r="316" spans="2:5" ht="15.75" thickBot="1" x14ac:dyDescent="0.3">
      <c r="B316" s="191">
        <v>46237</v>
      </c>
      <c r="C316" s="195" t="s">
        <v>128</v>
      </c>
      <c r="D316" s="195" t="s">
        <v>56</v>
      </c>
      <c r="E316" s="194">
        <v>9910</v>
      </c>
    </row>
    <row r="317" spans="2:5" ht="15.75" thickBot="1" x14ac:dyDescent="0.3">
      <c r="B317" s="191">
        <v>46237</v>
      </c>
      <c r="C317" s="195" t="s">
        <v>129</v>
      </c>
      <c r="D317" s="195" t="s">
        <v>56</v>
      </c>
      <c r="E317" s="194">
        <v>240</v>
      </c>
    </row>
    <row r="318" spans="2:5" ht="15.75" thickBot="1" x14ac:dyDescent="0.3">
      <c r="B318" s="191">
        <v>46237</v>
      </c>
      <c r="C318" s="195" t="s">
        <v>130</v>
      </c>
      <c r="D318" s="195" t="s">
        <v>56</v>
      </c>
      <c r="E318" s="194">
        <v>795</v>
      </c>
    </row>
    <row r="319" spans="2:5" ht="15.75" thickBot="1" x14ac:dyDescent="0.3">
      <c r="B319" s="191">
        <v>46237</v>
      </c>
      <c r="C319" s="195" t="s">
        <v>131</v>
      </c>
      <c r="D319" s="195" t="s">
        <v>52</v>
      </c>
      <c r="E319" s="194">
        <v>11431</v>
      </c>
    </row>
    <row r="320" spans="2:5" ht="15.75" thickBot="1" x14ac:dyDescent="0.3">
      <c r="B320" s="191">
        <v>46237</v>
      </c>
      <c r="C320" s="195" t="s">
        <v>132</v>
      </c>
      <c r="D320" s="195" t="s">
        <v>22</v>
      </c>
      <c r="E320" s="194">
        <v>3134</v>
      </c>
    </row>
    <row r="321" spans="2:5" ht="15.75" thickBot="1" x14ac:dyDescent="0.3">
      <c r="B321" s="191">
        <v>46238</v>
      </c>
      <c r="C321" s="195" t="s">
        <v>133</v>
      </c>
      <c r="D321" s="195" t="s">
        <v>24</v>
      </c>
      <c r="E321" s="194">
        <v>64438.58</v>
      </c>
    </row>
    <row r="322" spans="2:5" ht="15.75" thickBot="1" x14ac:dyDescent="0.3">
      <c r="B322" s="191">
        <v>46238</v>
      </c>
      <c r="C322" s="195" t="s">
        <v>134</v>
      </c>
      <c r="D322" s="195" t="s">
        <v>24</v>
      </c>
      <c r="E322" s="194">
        <v>58105</v>
      </c>
    </row>
    <row r="323" spans="2:5" ht="15.75" thickBot="1" x14ac:dyDescent="0.3">
      <c r="B323" s="191">
        <v>46238</v>
      </c>
      <c r="C323" s="195" t="s">
        <v>135</v>
      </c>
      <c r="D323" s="195" t="s">
        <v>30</v>
      </c>
      <c r="E323" s="194">
        <v>2915</v>
      </c>
    </row>
    <row r="324" spans="2:5" ht="15.75" thickBot="1" x14ac:dyDescent="0.3">
      <c r="B324" s="191">
        <v>46238</v>
      </c>
      <c r="C324" s="195" t="s">
        <v>136</v>
      </c>
      <c r="D324" s="195" t="s">
        <v>56</v>
      </c>
      <c r="E324" s="194">
        <v>650</v>
      </c>
    </row>
    <row r="325" spans="2:5" ht="15.75" thickBot="1" x14ac:dyDescent="0.3">
      <c r="B325" s="191">
        <v>46238</v>
      </c>
      <c r="C325" s="195" t="s">
        <v>137</v>
      </c>
      <c r="D325" s="195" t="s">
        <v>56</v>
      </c>
      <c r="E325" s="194">
        <v>8835</v>
      </c>
    </row>
    <row r="326" spans="2:5" ht="15.75" thickBot="1" x14ac:dyDescent="0.3">
      <c r="B326" s="191">
        <v>46238</v>
      </c>
      <c r="C326" s="195" t="s">
        <v>138</v>
      </c>
      <c r="D326" s="195" t="s">
        <v>56</v>
      </c>
      <c r="E326" s="194">
        <v>12790</v>
      </c>
    </row>
    <row r="327" spans="2:5" ht="15.75" thickBot="1" x14ac:dyDescent="0.3">
      <c r="B327" s="191">
        <v>46238</v>
      </c>
      <c r="C327" s="195" t="s">
        <v>139</v>
      </c>
      <c r="D327" s="195" t="s">
        <v>24</v>
      </c>
      <c r="E327" s="194">
        <v>40479.129999999997</v>
      </c>
    </row>
    <row r="328" spans="2:5" ht="15.75" thickBot="1" x14ac:dyDescent="0.3">
      <c r="B328" s="191">
        <v>46238</v>
      </c>
      <c r="C328" s="195" t="s">
        <v>140</v>
      </c>
      <c r="D328" s="195" t="s">
        <v>24</v>
      </c>
      <c r="E328" s="194">
        <v>14658.98</v>
      </c>
    </row>
    <row r="329" spans="2:5" ht="15.75" thickBot="1" x14ac:dyDescent="0.3">
      <c r="B329" s="191">
        <v>46238</v>
      </c>
      <c r="C329" s="195" t="s">
        <v>141</v>
      </c>
      <c r="D329" s="195" t="s">
        <v>24</v>
      </c>
      <c r="E329" s="194">
        <v>60075</v>
      </c>
    </row>
    <row r="330" spans="2:5" ht="15.75" thickBot="1" x14ac:dyDescent="0.3">
      <c r="B330" s="191">
        <v>46238</v>
      </c>
      <c r="C330" s="195" t="s">
        <v>142</v>
      </c>
      <c r="D330" s="195" t="s">
        <v>33</v>
      </c>
      <c r="E330" s="194">
        <v>3705.52</v>
      </c>
    </row>
    <row r="331" spans="2:5" ht="15.75" thickBot="1" x14ac:dyDescent="0.3">
      <c r="B331" s="191">
        <v>46238</v>
      </c>
      <c r="C331" s="195" t="s">
        <v>143</v>
      </c>
      <c r="D331" s="195" t="s">
        <v>24</v>
      </c>
      <c r="E331" s="194">
        <v>60356.58</v>
      </c>
    </row>
    <row r="332" spans="2:5" ht="15.75" thickBot="1" x14ac:dyDescent="0.3">
      <c r="B332" s="191">
        <v>46238</v>
      </c>
      <c r="C332" s="195" t="s">
        <v>144</v>
      </c>
      <c r="D332" s="195" t="s">
        <v>52</v>
      </c>
      <c r="E332" s="194">
        <v>21384</v>
      </c>
    </row>
    <row r="333" spans="2:5" ht="15.75" thickBot="1" x14ac:dyDescent="0.3">
      <c r="B333" s="191">
        <v>46239</v>
      </c>
      <c r="C333" s="195" t="s">
        <v>145</v>
      </c>
      <c r="D333" s="195" t="s">
        <v>24</v>
      </c>
      <c r="E333" s="194">
        <v>124177.2</v>
      </c>
    </row>
    <row r="334" spans="2:5" ht="15.75" thickBot="1" x14ac:dyDescent="0.3">
      <c r="B334" s="191">
        <v>46239</v>
      </c>
      <c r="C334" s="195" t="s">
        <v>146</v>
      </c>
      <c r="D334" s="195" t="s">
        <v>30</v>
      </c>
      <c r="E334" s="194">
        <v>800</v>
      </c>
    </row>
    <row r="335" spans="2:5" ht="15.75" thickBot="1" x14ac:dyDescent="0.3">
      <c r="B335" s="191">
        <v>46239</v>
      </c>
      <c r="C335" s="195" t="s">
        <v>147</v>
      </c>
      <c r="D335" s="195" t="s">
        <v>56</v>
      </c>
      <c r="E335" s="194">
        <v>1085</v>
      </c>
    </row>
    <row r="336" spans="2:5" ht="15.75" thickBot="1" x14ac:dyDescent="0.3">
      <c r="B336" s="191">
        <v>46239</v>
      </c>
      <c r="C336" s="195" t="s">
        <v>129</v>
      </c>
      <c r="D336" s="195" t="s">
        <v>56</v>
      </c>
      <c r="E336" s="194">
        <v>12315</v>
      </c>
    </row>
    <row r="337" spans="2:5" ht="15.75" thickBot="1" x14ac:dyDescent="0.3">
      <c r="B337" s="191">
        <v>46239</v>
      </c>
      <c r="C337" s="195" t="s">
        <v>148</v>
      </c>
      <c r="D337" s="195" t="s">
        <v>56</v>
      </c>
      <c r="E337" s="194">
        <v>8980</v>
      </c>
    </row>
    <row r="338" spans="2:5" ht="15.75" thickBot="1" x14ac:dyDescent="0.3">
      <c r="B338" s="191">
        <v>46239</v>
      </c>
      <c r="C338" s="195" t="s">
        <v>149</v>
      </c>
      <c r="D338" s="195" t="s">
        <v>24</v>
      </c>
      <c r="E338" s="194">
        <v>2333</v>
      </c>
    </row>
    <row r="339" spans="2:5" ht="15.75" thickBot="1" x14ac:dyDescent="0.3">
      <c r="B339" s="191">
        <v>46240</v>
      </c>
      <c r="C339" s="195" t="s">
        <v>150</v>
      </c>
      <c r="D339" s="195" t="s">
        <v>24</v>
      </c>
      <c r="E339" s="194">
        <v>148516.60999999999</v>
      </c>
    </row>
    <row r="340" spans="2:5" ht="15.75" thickBot="1" x14ac:dyDescent="0.3">
      <c r="B340" s="191">
        <v>46240</v>
      </c>
      <c r="C340" s="195" t="s">
        <v>151</v>
      </c>
      <c r="D340" s="195" t="s">
        <v>24</v>
      </c>
      <c r="E340" s="194">
        <v>282999.44</v>
      </c>
    </row>
    <row r="341" spans="2:5" ht="15.75" thickBot="1" x14ac:dyDescent="0.3">
      <c r="B341" s="191">
        <v>46240</v>
      </c>
      <c r="C341" s="195" t="s">
        <v>152</v>
      </c>
      <c r="D341" s="195" t="s">
        <v>24</v>
      </c>
      <c r="E341" s="194">
        <v>135775</v>
      </c>
    </row>
    <row r="342" spans="2:5" ht="15.75" thickBot="1" x14ac:dyDescent="0.3">
      <c r="B342" s="191">
        <v>46240</v>
      </c>
      <c r="C342" s="195" t="s">
        <v>153</v>
      </c>
      <c r="D342" s="195" t="s">
        <v>52</v>
      </c>
      <c r="E342" s="194">
        <v>10732</v>
      </c>
    </row>
    <row r="343" spans="2:5" ht="15.75" thickBot="1" x14ac:dyDescent="0.3">
      <c r="B343" s="191">
        <v>46240</v>
      </c>
      <c r="C343" s="195" t="s">
        <v>154</v>
      </c>
      <c r="D343" s="195" t="s">
        <v>30</v>
      </c>
      <c r="E343" s="194">
        <v>50</v>
      </c>
    </row>
    <row r="344" spans="2:5" ht="15.75" thickBot="1" x14ac:dyDescent="0.3">
      <c r="B344" s="191">
        <v>46240</v>
      </c>
      <c r="C344" s="195" t="s">
        <v>155</v>
      </c>
      <c r="D344" s="195" t="s">
        <v>56</v>
      </c>
      <c r="E344" s="194">
        <v>720</v>
      </c>
    </row>
    <row r="345" spans="2:5" ht="15.75" thickBot="1" x14ac:dyDescent="0.3">
      <c r="B345" s="191">
        <v>46240</v>
      </c>
      <c r="C345" s="195" t="s">
        <v>156</v>
      </c>
      <c r="D345" s="195" t="s">
        <v>56</v>
      </c>
      <c r="E345" s="194">
        <v>14179</v>
      </c>
    </row>
    <row r="346" spans="2:5" ht="15.75" thickBot="1" x14ac:dyDescent="0.3">
      <c r="B346" s="191">
        <v>46240</v>
      </c>
      <c r="C346" s="195" t="s">
        <v>157</v>
      </c>
      <c r="D346" s="195" t="s">
        <v>56</v>
      </c>
      <c r="E346" s="194">
        <v>8790</v>
      </c>
    </row>
    <row r="347" spans="2:5" ht="15.75" thickBot="1" x14ac:dyDescent="0.3">
      <c r="B347" s="191">
        <v>46240</v>
      </c>
      <c r="C347" s="195" t="s">
        <v>158</v>
      </c>
      <c r="D347" s="195" t="s">
        <v>24</v>
      </c>
      <c r="E347" s="194">
        <v>55236.77</v>
      </c>
    </row>
    <row r="348" spans="2:5" ht="15.75" thickBot="1" x14ac:dyDescent="0.3">
      <c r="B348" s="191">
        <v>46240</v>
      </c>
      <c r="C348" s="195" t="s">
        <v>159</v>
      </c>
      <c r="D348" s="195" t="s">
        <v>24</v>
      </c>
      <c r="E348" s="194">
        <v>112481.46</v>
      </c>
    </row>
    <row r="349" spans="2:5" ht="15.75" thickBot="1" x14ac:dyDescent="0.3">
      <c r="B349" s="191">
        <v>46241</v>
      </c>
      <c r="C349" s="195" t="s">
        <v>160</v>
      </c>
      <c r="D349" s="195" t="s">
        <v>30</v>
      </c>
      <c r="E349" s="194">
        <v>125</v>
      </c>
    </row>
    <row r="350" spans="2:5" ht="15.75" thickBot="1" x14ac:dyDescent="0.3">
      <c r="B350" s="191">
        <v>46241</v>
      </c>
      <c r="C350" s="195" t="s">
        <v>161</v>
      </c>
      <c r="D350" s="195" t="s">
        <v>24</v>
      </c>
      <c r="E350" s="194">
        <v>84437.02</v>
      </c>
    </row>
    <row r="351" spans="2:5" ht="15.75" thickBot="1" x14ac:dyDescent="0.3">
      <c r="B351" s="191">
        <v>46241</v>
      </c>
      <c r="C351" s="195" t="s">
        <v>162</v>
      </c>
      <c r="D351" s="195" t="s">
        <v>24</v>
      </c>
      <c r="E351" s="194">
        <v>89345</v>
      </c>
    </row>
    <row r="352" spans="2:5" ht="15.75" thickBot="1" x14ac:dyDescent="0.3">
      <c r="B352" s="191">
        <v>46241</v>
      </c>
      <c r="C352" s="195" t="s">
        <v>163</v>
      </c>
      <c r="D352" s="195" t="s">
        <v>24</v>
      </c>
      <c r="E352" s="194">
        <v>173488.92</v>
      </c>
    </row>
    <row r="353" spans="2:5" ht="15.75" thickBot="1" x14ac:dyDescent="0.3">
      <c r="B353" s="191">
        <v>46241</v>
      </c>
      <c r="C353" s="195" t="s">
        <v>164</v>
      </c>
      <c r="D353" s="195" t="s">
        <v>31</v>
      </c>
      <c r="E353" s="194">
        <v>3570</v>
      </c>
    </row>
    <row r="354" spans="2:5" ht="15.75" thickBot="1" x14ac:dyDescent="0.3">
      <c r="B354" s="191">
        <v>46241</v>
      </c>
      <c r="C354" s="195" t="s">
        <v>165</v>
      </c>
      <c r="D354" s="195" t="s">
        <v>24</v>
      </c>
      <c r="E354" s="194">
        <v>1745</v>
      </c>
    </row>
    <row r="355" spans="2:5" ht="15.75" thickBot="1" x14ac:dyDescent="0.3">
      <c r="B355" s="191">
        <v>46241</v>
      </c>
      <c r="C355" s="195" t="s">
        <v>166</v>
      </c>
      <c r="D355" s="195" t="s">
        <v>30</v>
      </c>
      <c r="E355" s="194">
        <v>99382.86</v>
      </c>
    </row>
    <row r="356" spans="2:5" ht="15.75" thickBot="1" x14ac:dyDescent="0.3">
      <c r="B356" s="191">
        <v>46241</v>
      </c>
      <c r="C356" s="195" t="s">
        <v>167</v>
      </c>
      <c r="D356" s="195" t="s">
        <v>56</v>
      </c>
      <c r="E356" s="194">
        <v>12786</v>
      </c>
    </row>
    <row r="357" spans="2:5" ht="15.75" thickBot="1" x14ac:dyDescent="0.3">
      <c r="B357" s="191">
        <v>46241</v>
      </c>
      <c r="C357" s="195" t="s">
        <v>168</v>
      </c>
      <c r="D357" s="195" t="s">
        <v>56</v>
      </c>
      <c r="E357" s="194">
        <v>8410</v>
      </c>
    </row>
    <row r="358" spans="2:5" ht="15.75" thickBot="1" x14ac:dyDescent="0.3">
      <c r="B358" s="191">
        <v>46241</v>
      </c>
      <c r="C358" s="195" t="s">
        <v>136</v>
      </c>
      <c r="D358" s="195" t="s">
        <v>56</v>
      </c>
      <c r="E358" s="194">
        <v>650</v>
      </c>
    </row>
    <row r="359" spans="2:5" ht="23.25" customHeight="1" thickBot="1" x14ac:dyDescent="0.3">
      <c r="B359" s="191">
        <v>46241</v>
      </c>
      <c r="C359" s="195" t="s">
        <v>169</v>
      </c>
      <c r="D359" s="195" t="s">
        <v>170</v>
      </c>
      <c r="E359" s="194">
        <v>6916</v>
      </c>
    </row>
    <row r="360" spans="2:5" ht="15.75" thickBot="1" x14ac:dyDescent="0.3">
      <c r="B360" s="191">
        <v>46241</v>
      </c>
      <c r="C360" s="195" t="s">
        <v>171</v>
      </c>
      <c r="D360" s="195" t="s">
        <v>52</v>
      </c>
      <c r="E360" s="194">
        <v>1656</v>
      </c>
    </row>
    <row r="361" spans="2:5" ht="15.75" thickBot="1" x14ac:dyDescent="0.3">
      <c r="B361" s="191">
        <v>46241</v>
      </c>
      <c r="C361" s="195" t="s">
        <v>172</v>
      </c>
      <c r="D361" s="195" t="s">
        <v>24</v>
      </c>
      <c r="E361" s="194">
        <v>54413.88</v>
      </c>
    </row>
    <row r="362" spans="2:5" ht="15.75" thickBot="1" x14ac:dyDescent="0.3">
      <c r="B362" s="191">
        <v>46244</v>
      </c>
      <c r="C362" s="195" t="s">
        <v>173</v>
      </c>
      <c r="D362" s="195" t="s">
        <v>24</v>
      </c>
      <c r="E362" s="194">
        <v>78105</v>
      </c>
    </row>
    <row r="363" spans="2:5" ht="15.75" thickBot="1" x14ac:dyDescent="0.3">
      <c r="B363" s="191">
        <v>46244</v>
      </c>
      <c r="C363" s="195" t="s">
        <v>174</v>
      </c>
      <c r="D363" s="195" t="s">
        <v>31</v>
      </c>
      <c r="E363" s="194">
        <v>9318</v>
      </c>
    </row>
    <row r="364" spans="2:5" ht="15.75" thickBot="1" x14ac:dyDescent="0.3">
      <c r="B364" s="191">
        <v>46244</v>
      </c>
      <c r="C364" s="195" t="s">
        <v>175</v>
      </c>
      <c r="D364" s="195" t="s">
        <v>31</v>
      </c>
      <c r="E364" s="194">
        <v>11522</v>
      </c>
    </row>
    <row r="365" spans="2:5" ht="15.75" thickBot="1" x14ac:dyDescent="0.3">
      <c r="B365" s="191">
        <v>46244</v>
      </c>
      <c r="C365" s="195" t="s">
        <v>176</v>
      </c>
      <c r="D365" s="195" t="s">
        <v>24</v>
      </c>
      <c r="E365" s="194">
        <v>120624.29</v>
      </c>
    </row>
    <row r="366" spans="2:5" ht="15.75" thickBot="1" x14ac:dyDescent="0.3">
      <c r="B366" s="191">
        <v>46244</v>
      </c>
      <c r="C366" s="196" t="s">
        <v>177</v>
      </c>
      <c r="D366" s="196" t="s">
        <v>24</v>
      </c>
      <c r="E366" s="194">
        <v>77715</v>
      </c>
    </row>
    <row r="367" spans="2:5" ht="15.75" thickBot="1" x14ac:dyDescent="0.3">
      <c r="B367" s="191">
        <v>46244</v>
      </c>
      <c r="C367" s="195" t="s">
        <v>178</v>
      </c>
      <c r="D367" s="195" t="s">
        <v>33</v>
      </c>
      <c r="E367" s="197">
        <v>9236.24</v>
      </c>
    </row>
    <row r="368" spans="2:5" ht="15.75" thickBot="1" x14ac:dyDescent="0.3">
      <c r="B368" s="191">
        <v>46244</v>
      </c>
      <c r="C368" s="195" t="s">
        <v>179</v>
      </c>
      <c r="D368" s="195" t="s">
        <v>30</v>
      </c>
      <c r="E368" s="197">
        <v>1825</v>
      </c>
    </row>
    <row r="369" spans="2:5" ht="15.75" thickBot="1" x14ac:dyDescent="0.3">
      <c r="B369" s="191">
        <v>46244</v>
      </c>
      <c r="C369" s="195" t="s">
        <v>180</v>
      </c>
      <c r="D369" s="195" t="s">
        <v>56</v>
      </c>
      <c r="E369" s="197">
        <v>13000</v>
      </c>
    </row>
    <row r="370" spans="2:5" ht="15.75" thickBot="1" x14ac:dyDescent="0.3">
      <c r="B370" s="191">
        <v>46244</v>
      </c>
      <c r="C370" s="195" t="s">
        <v>181</v>
      </c>
      <c r="D370" s="195" t="s">
        <v>56</v>
      </c>
      <c r="E370" s="197">
        <v>13000</v>
      </c>
    </row>
    <row r="371" spans="2:5" ht="15.75" thickBot="1" x14ac:dyDescent="0.3">
      <c r="B371" s="191">
        <v>46244</v>
      </c>
      <c r="C371" s="195" t="s">
        <v>182</v>
      </c>
      <c r="D371" s="195" t="s">
        <v>32</v>
      </c>
      <c r="E371" s="197">
        <v>2097</v>
      </c>
    </row>
    <row r="372" spans="2:5" ht="15.75" thickBot="1" x14ac:dyDescent="0.3">
      <c r="B372" s="191">
        <v>46244</v>
      </c>
      <c r="C372" s="195" t="s">
        <v>183</v>
      </c>
      <c r="D372" s="195" t="s">
        <v>32</v>
      </c>
      <c r="E372" s="197">
        <v>480</v>
      </c>
    </row>
    <row r="373" spans="2:5" ht="15.75" thickBot="1" x14ac:dyDescent="0.3">
      <c r="B373" s="191">
        <v>46244</v>
      </c>
      <c r="C373" s="195" t="s">
        <v>184</v>
      </c>
      <c r="D373" s="195" t="s">
        <v>22</v>
      </c>
      <c r="E373" s="197">
        <v>5897</v>
      </c>
    </row>
    <row r="374" spans="2:5" ht="15.75" thickBot="1" x14ac:dyDescent="0.3">
      <c r="B374" s="191">
        <v>46244</v>
      </c>
      <c r="C374" s="195" t="s">
        <v>185</v>
      </c>
      <c r="D374" s="195" t="s">
        <v>56</v>
      </c>
      <c r="E374" s="197">
        <v>10849</v>
      </c>
    </row>
    <row r="375" spans="2:5" ht="15.75" thickBot="1" x14ac:dyDescent="0.3">
      <c r="B375" s="191">
        <v>46244</v>
      </c>
      <c r="C375" s="195" t="s">
        <v>186</v>
      </c>
      <c r="D375" s="195" t="s">
        <v>56</v>
      </c>
      <c r="E375" s="197">
        <v>10010</v>
      </c>
    </row>
    <row r="376" spans="2:5" ht="15.75" thickBot="1" x14ac:dyDescent="0.3">
      <c r="B376" s="191">
        <v>46244</v>
      </c>
      <c r="C376" s="195" t="s">
        <v>187</v>
      </c>
      <c r="D376" s="195" t="s">
        <v>56</v>
      </c>
      <c r="E376" s="197">
        <v>9125</v>
      </c>
    </row>
    <row r="377" spans="2:5" ht="15.75" thickBot="1" x14ac:dyDescent="0.3">
      <c r="B377" s="191">
        <v>46244</v>
      </c>
      <c r="C377" s="195" t="s">
        <v>188</v>
      </c>
      <c r="D377" s="195" t="s">
        <v>59</v>
      </c>
      <c r="E377" s="197">
        <v>440</v>
      </c>
    </row>
    <row r="378" spans="2:5" ht="15.75" thickBot="1" x14ac:dyDescent="0.3">
      <c r="B378" s="191">
        <v>46244</v>
      </c>
      <c r="C378" s="195" t="s">
        <v>189</v>
      </c>
      <c r="D378" s="195" t="s">
        <v>59</v>
      </c>
      <c r="E378" s="197">
        <v>120</v>
      </c>
    </row>
    <row r="379" spans="2:5" ht="21.75" customHeight="1" thickBot="1" x14ac:dyDescent="0.3">
      <c r="B379" s="191">
        <v>46244</v>
      </c>
      <c r="C379" s="195" t="s">
        <v>190</v>
      </c>
      <c r="D379" s="195" t="s">
        <v>170</v>
      </c>
      <c r="E379" s="197">
        <v>2040</v>
      </c>
    </row>
    <row r="380" spans="2:5" ht="15.75" thickBot="1" x14ac:dyDescent="0.3">
      <c r="B380" s="191">
        <v>46244</v>
      </c>
      <c r="C380" s="195" t="s">
        <v>191</v>
      </c>
      <c r="D380" s="195" t="s">
        <v>52</v>
      </c>
      <c r="E380" s="197">
        <v>6875</v>
      </c>
    </row>
    <row r="381" spans="2:5" ht="15.75" thickBot="1" x14ac:dyDescent="0.3">
      <c r="B381" s="191">
        <v>46244</v>
      </c>
      <c r="C381" s="195" t="s">
        <v>192</v>
      </c>
      <c r="D381" s="195" t="s">
        <v>22</v>
      </c>
      <c r="E381" s="197">
        <v>10</v>
      </c>
    </row>
    <row r="382" spans="2:5" ht="15.75" thickBot="1" x14ac:dyDescent="0.3">
      <c r="B382" s="191">
        <v>46244</v>
      </c>
      <c r="C382" s="195" t="s">
        <v>193</v>
      </c>
      <c r="D382" s="195" t="s">
        <v>24</v>
      </c>
      <c r="E382" s="197">
        <v>2034.2</v>
      </c>
    </row>
    <row r="383" spans="2:5" ht="15.75" thickBot="1" x14ac:dyDescent="0.3">
      <c r="B383" s="191">
        <v>46245</v>
      </c>
      <c r="C383" s="195" t="s">
        <v>194</v>
      </c>
      <c r="D383" s="195" t="s">
        <v>24</v>
      </c>
      <c r="E383" s="197">
        <v>112518.94</v>
      </c>
    </row>
    <row r="384" spans="2:5" ht="15.75" thickBot="1" x14ac:dyDescent="0.3">
      <c r="B384" s="191">
        <v>46245</v>
      </c>
      <c r="C384" s="195" t="s">
        <v>195</v>
      </c>
      <c r="D384" s="195" t="s">
        <v>33</v>
      </c>
      <c r="E384" s="197">
        <v>2793.44</v>
      </c>
    </row>
    <row r="385" spans="2:5" ht="15.75" thickBot="1" x14ac:dyDescent="0.3">
      <c r="B385" s="191">
        <v>46245</v>
      </c>
      <c r="C385" s="195" t="s">
        <v>196</v>
      </c>
      <c r="D385" s="195" t="s">
        <v>56</v>
      </c>
      <c r="E385" s="197">
        <v>13640</v>
      </c>
    </row>
    <row r="386" spans="2:5" ht="15.75" thickBot="1" x14ac:dyDescent="0.3">
      <c r="B386" s="191">
        <v>46245</v>
      </c>
      <c r="C386" s="195" t="s">
        <v>197</v>
      </c>
      <c r="D386" s="195" t="s">
        <v>56</v>
      </c>
      <c r="E386" s="197">
        <v>8005</v>
      </c>
    </row>
    <row r="387" spans="2:5" ht="15.75" thickBot="1" x14ac:dyDescent="0.3">
      <c r="B387" s="191">
        <v>46245</v>
      </c>
      <c r="C387" s="195" t="s">
        <v>198</v>
      </c>
      <c r="D387" s="195" t="s">
        <v>56</v>
      </c>
      <c r="E387" s="197">
        <v>280</v>
      </c>
    </row>
    <row r="388" spans="2:5" ht="15.75" thickBot="1" x14ac:dyDescent="0.3">
      <c r="B388" s="191">
        <v>46246</v>
      </c>
      <c r="C388" s="195" t="s">
        <v>199</v>
      </c>
      <c r="D388" s="195" t="s">
        <v>24</v>
      </c>
      <c r="E388" s="197">
        <v>91985.54</v>
      </c>
    </row>
    <row r="389" spans="2:5" ht="15.75" thickBot="1" x14ac:dyDescent="0.3">
      <c r="B389" s="191">
        <v>46246</v>
      </c>
      <c r="C389" s="195" t="s">
        <v>200</v>
      </c>
      <c r="D389" s="195" t="s">
        <v>31</v>
      </c>
      <c r="E389" s="197">
        <v>4500</v>
      </c>
    </row>
    <row r="390" spans="2:5" ht="15.75" thickBot="1" x14ac:dyDescent="0.3">
      <c r="B390" s="191">
        <v>46246</v>
      </c>
      <c r="C390" s="195" t="s">
        <v>201</v>
      </c>
      <c r="D390" s="195" t="s">
        <v>31</v>
      </c>
      <c r="E390" s="197">
        <v>9545</v>
      </c>
    </row>
    <row r="391" spans="2:5" ht="15.75" thickBot="1" x14ac:dyDescent="0.3">
      <c r="B391" s="191">
        <v>46246</v>
      </c>
      <c r="C391" s="195" t="s">
        <v>202</v>
      </c>
      <c r="D391" s="195" t="s">
        <v>30</v>
      </c>
      <c r="E391" s="197">
        <v>0.82</v>
      </c>
    </row>
    <row r="392" spans="2:5" ht="15.75" thickBot="1" x14ac:dyDescent="0.3">
      <c r="B392" s="191">
        <v>46246</v>
      </c>
      <c r="C392" s="195" t="s">
        <v>203</v>
      </c>
      <c r="D392" s="195" t="s">
        <v>30</v>
      </c>
      <c r="E392" s="197">
        <v>2375</v>
      </c>
    </row>
    <row r="393" spans="2:5" ht="15.75" thickBot="1" x14ac:dyDescent="0.3">
      <c r="B393" s="191">
        <v>46246</v>
      </c>
      <c r="C393" s="195" t="s">
        <v>204</v>
      </c>
      <c r="D393" s="195" t="s">
        <v>30</v>
      </c>
      <c r="E393" s="197">
        <v>1325</v>
      </c>
    </row>
    <row r="394" spans="2:5" ht="15.75" thickBot="1" x14ac:dyDescent="0.3">
      <c r="B394" s="191">
        <v>46246</v>
      </c>
      <c r="C394" s="195" t="s">
        <v>205</v>
      </c>
      <c r="D394" s="195" t="s">
        <v>56</v>
      </c>
      <c r="E394" s="197">
        <v>7930</v>
      </c>
    </row>
    <row r="395" spans="2:5" ht="15.75" thickBot="1" x14ac:dyDescent="0.3">
      <c r="B395" s="191">
        <v>46246</v>
      </c>
      <c r="C395" s="195" t="s">
        <v>206</v>
      </c>
      <c r="D395" s="195" t="s">
        <v>56</v>
      </c>
      <c r="E395" s="197">
        <v>14076</v>
      </c>
    </row>
    <row r="396" spans="2:5" ht="15.75" thickBot="1" x14ac:dyDescent="0.3">
      <c r="B396" s="191">
        <v>46246</v>
      </c>
      <c r="C396" s="195" t="s">
        <v>207</v>
      </c>
      <c r="D396" s="195" t="s">
        <v>56</v>
      </c>
      <c r="E396" s="197">
        <v>345</v>
      </c>
    </row>
    <row r="397" spans="2:5" ht="15.75" thickBot="1" x14ac:dyDescent="0.3">
      <c r="B397" s="191">
        <v>46246</v>
      </c>
      <c r="C397" s="195" t="s">
        <v>208</v>
      </c>
      <c r="D397" s="195" t="s">
        <v>52</v>
      </c>
      <c r="E397" s="197">
        <v>13959</v>
      </c>
    </row>
    <row r="398" spans="2:5" ht="15.75" thickBot="1" x14ac:dyDescent="0.3">
      <c r="B398" s="191">
        <v>46247</v>
      </c>
      <c r="C398" s="195" t="s">
        <v>209</v>
      </c>
      <c r="D398" s="195" t="s">
        <v>24</v>
      </c>
      <c r="E398" s="197">
        <v>54212.02</v>
      </c>
    </row>
    <row r="399" spans="2:5" ht="15.75" thickBot="1" x14ac:dyDescent="0.3">
      <c r="B399" s="191">
        <v>46247</v>
      </c>
      <c r="C399" s="195" t="s">
        <v>210</v>
      </c>
      <c r="D399" s="195" t="s">
        <v>30</v>
      </c>
      <c r="E399" s="197">
        <v>400</v>
      </c>
    </row>
    <row r="400" spans="2:5" ht="15.75" thickBot="1" x14ac:dyDescent="0.3">
      <c r="B400" s="191">
        <v>46247</v>
      </c>
      <c r="C400" s="195" t="s">
        <v>211</v>
      </c>
      <c r="D400" s="195" t="s">
        <v>56</v>
      </c>
      <c r="E400" s="197">
        <v>1000</v>
      </c>
    </row>
    <row r="401" spans="2:5" ht="15.75" thickBot="1" x14ac:dyDescent="0.3">
      <c r="B401" s="191">
        <v>46247</v>
      </c>
      <c r="C401" s="195" t="s">
        <v>212</v>
      </c>
      <c r="D401" s="195" t="s">
        <v>56</v>
      </c>
      <c r="E401" s="197">
        <v>585</v>
      </c>
    </row>
    <row r="402" spans="2:5" ht="15.75" thickBot="1" x14ac:dyDescent="0.3">
      <c r="B402" s="191">
        <v>46247</v>
      </c>
      <c r="C402" s="195" t="s">
        <v>213</v>
      </c>
      <c r="D402" s="195" t="s">
        <v>56</v>
      </c>
      <c r="E402" s="197">
        <v>8400</v>
      </c>
    </row>
    <row r="403" spans="2:5" ht="15.75" thickBot="1" x14ac:dyDescent="0.3">
      <c r="B403" s="191">
        <v>46247</v>
      </c>
      <c r="C403" s="195" t="s">
        <v>214</v>
      </c>
      <c r="D403" s="195" t="s">
        <v>56</v>
      </c>
      <c r="E403" s="197">
        <v>14254</v>
      </c>
    </row>
    <row r="404" spans="2:5" ht="15.75" thickBot="1" x14ac:dyDescent="0.3">
      <c r="B404" s="191">
        <v>46247</v>
      </c>
      <c r="C404" s="195" t="s">
        <v>215</v>
      </c>
      <c r="D404" s="195" t="s">
        <v>30</v>
      </c>
      <c r="E404" s="197">
        <v>7644</v>
      </c>
    </row>
    <row r="405" spans="2:5" ht="15.75" thickBot="1" x14ac:dyDescent="0.3">
      <c r="B405" s="191">
        <v>46248</v>
      </c>
      <c r="C405" s="195" t="s">
        <v>216</v>
      </c>
      <c r="D405" s="195" t="s">
        <v>24</v>
      </c>
      <c r="E405" s="197">
        <v>86422.65</v>
      </c>
    </row>
    <row r="406" spans="2:5" ht="15.75" thickBot="1" x14ac:dyDescent="0.3">
      <c r="B406" s="191">
        <v>46248</v>
      </c>
      <c r="C406" s="195" t="s">
        <v>217</v>
      </c>
      <c r="D406" s="195" t="s">
        <v>30</v>
      </c>
      <c r="E406" s="197">
        <v>5975</v>
      </c>
    </row>
    <row r="407" spans="2:5" ht="15.75" thickBot="1" x14ac:dyDescent="0.3">
      <c r="B407" s="191">
        <v>46248</v>
      </c>
      <c r="C407" s="195" t="s">
        <v>218</v>
      </c>
      <c r="D407" s="195" t="s">
        <v>52</v>
      </c>
      <c r="E407" s="197">
        <v>3504</v>
      </c>
    </row>
    <row r="408" spans="2:5" ht="15.75" thickBot="1" x14ac:dyDescent="0.3">
      <c r="B408" s="191">
        <v>46248</v>
      </c>
      <c r="C408" s="195" t="s">
        <v>219</v>
      </c>
      <c r="D408" s="195" t="s">
        <v>30</v>
      </c>
      <c r="E408" s="197">
        <v>1762.5</v>
      </c>
    </row>
    <row r="409" spans="2:5" ht="15.75" thickBot="1" x14ac:dyDescent="0.3">
      <c r="B409" s="191">
        <v>46248</v>
      </c>
      <c r="C409" s="195" t="s">
        <v>220</v>
      </c>
      <c r="D409" s="195" t="s">
        <v>30</v>
      </c>
      <c r="E409" s="197">
        <v>2440</v>
      </c>
    </row>
    <row r="410" spans="2:5" ht="15.75" thickBot="1" x14ac:dyDescent="0.3">
      <c r="B410" s="191">
        <v>46248</v>
      </c>
      <c r="C410" s="195" t="s">
        <v>221</v>
      </c>
      <c r="D410" s="195" t="s">
        <v>30</v>
      </c>
      <c r="E410" s="197">
        <v>1074</v>
      </c>
    </row>
    <row r="411" spans="2:5" ht="15.75" thickBot="1" x14ac:dyDescent="0.3">
      <c r="B411" s="191">
        <v>46248</v>
      </c>
      <c r="C411" s="195" t="s">
        <v>222</v>
      </c>
      <c r="D411" s="195" t="s">
        <v>30</v>
      </c>
      <c r="E411" s="197">
        <v>60</v>
      </c>
    </row>
    <row r="412" spans="2:5" ht="15.75" thickBot="1" x14ac:dyDescent="0.3">
      <c r="B412" s="191">
        <v>46248</v>
      </c>
      <c r="C412" s="195" t="s">
        <v>223</v>
      </c>
      <c r="D412" s="195" t="s">
        <v>30</v>
      </c>
      <c r="E412" s="197">
        <v>2574</v>
      </c>
    </row>
    <row r="413" spans="2:5" ht="15.75" thickBot="1" x14ac:dyDescent="0.3">
      <c r="B413" s="191">
        <v>46248</v>
      </c>
      <c r="C413" s="195" t="s">
        <v>224</v>
      </c>
      <c r="D413" s="195" t="s">
        <v>30</v>
      </c>
      <c r="E413" s="197">
        <v>1620</v>
      </c>
    </row>
    <row r="414" spans="2:5" ht="15.75" thickBot="1" x14ac:dyDescent="0.3">
      <c r="B414" s="191">
        <v>46248</v>
      </c>
      <c r="C414" s="195" t="s">
        <v>225</v>
      </c>
      <c r="D414" s="195" t="s">
        <v>56</v>
      </c>
      <c r="E414" s="197">
        <v>500</v>
      </c>
    </row>
    <row r="415" spans="2:5" ht="15.75" thickBot="1" x14ac:dyDescent="0.3">
      <c r="B415" s="191">
        <v>46248</v>
      </c>
      <c r="C415" s="195" t="s">
        <v>226</v>
      </c>
      <c r="D415" s="195" t="s">
        <v>56</v>
      </c>
      <c r="E415" s="197">
        <v>8775</v>
      </c>
    </row>
    <row r="416" spans="2:5" ht="15.75" thickBot="1" x14ac:dyDescent="0.3">
      <c r="B416" s="191">
        <v>46248</v>
      </c>
      <c r="C416" s="195" t="s">
        <v>227</v>
      </c>
      <c r="D416" s="195" t="s">
        <v>56</v>
      </c>
      <c r="E416" s="197">
        <v>13050</v>
      </c>
    </row>
    <row r="417" spans="2:5" ht="15.75" thickBot="1" x14ac:dyDescent="0.3">
      <c r="B417" s="191">
        <v>46248</v>
      </c>
      <c r="C417" s="195" t="s">
        <v>228</v>
      </c>
      <c r="D417" s="195" t="s">
        <v>56</v>
      </c>
      <c r="E417" s="197">
        <v>445</v>
      </c>
    </row>
    <row r="418" spans="2:5" ht="15.75" thickBot="1" x14ac:dyDescent="0.3">
      <c r="B418" s="191">
        <v>46248</v>
      </c>
      <c r="C418" s="195" t="s">
        <v>229</v>
      </c>
      <c r="D418" s="195" t="s">
        <v>22</v>
      </c>
      <c r="E418" s="197">
        <v>10124</v>
      </c>
    </row>
    <row r="419" spans="2:5" ht="15.75" thickBot="1" x14ac:dyDescent="0.3">
      <c r="B419" s="191">
        <v>46248</v>
      </c>
      <c r="C419" s="195" t="s">
        <v>230</v>
      </c>
      <c r="D419" s="195" t="s">
        <v>52</v>
      </c>
      <c r="E419" s="197">
        <v>672</v>
      </c>
    </row>
    <row r="420" spans="2:5" ht="15.75" thickBot="1" x14ac:dyDescent="0.3">
      <c r="B420" s="191">
        <v>46251</v>
      </c>
      <c r="C420" s="195" t="s">
        <v>231</v>
      </c>
      <c r="D420" s="195" t="s">
        <v>24</v>
      </c>
      <c r="E420" s="194">
        <v>749900.9</v>
      </c>
    </row>
    <row r="421" spans="2:5" ht="15.75" thickBot="1" x14ac:dyDescent="0.3">
      <c r="B421" s="191">
        <v>46251</v>
      </c>
      <c r="C421" s="195" t="s">
        <v>232</v>
      </c>
      <c r="D421" s="195" t="s">
        <v>24</v>
      </c>
      <c r="E421" s="194">
        <v>97386.45</v>
      </c>
    </row>
    <row r="422" spans="2:5" ht="15.75" thickBot="1" x14ac:dyDescent="0.3">
      <c r="B422" s="191">
        <v>46251</v>
      </c>
      <c r="C422" s="195" t="s">
        <v>233</v>
      </c>
      <c r="D422" s="195" t="s">
        <v>24</v>
      </c>
      <c r="E422" s="194">
        <v>11842.73</v>
      </c>
    </row>
    <row r="423" spans="2:5" ht="15.75" thickBot="1" x14ac:dyDescent="0.3">
      <c r="B423" s="191">
        <v>46251</v>
      </c>
      <c r="C423" s="195" t="s">
        <v>234</v>
      </c>
      <c r="D423" s="195" t="s">
        <v>30</v>
      </c>
      <c r="E423" s="194">
        <v>275</v>
      </c>
    </row>
    <row r="424" spans="2:5" ht="15.75" thickBot="1" x14ac:dyDescent="0.3">
      <c r="B424" s="191">
        <v>46251</v>
      </c>
      <c r="C424" s="195" t="s">
        <v>235</v>
      </c>
      <c r="D424" s="195" t="s">
        <v>30</v>
      </c>
      <c r="E424" s="194">
        <v>5846</v>
      </c>
    </row>
    <row r="425" spans="2:5" ht="15.75" thickBot="1" x14ac:dyDescent="0.3">
      <c r="B425" s="191">
        <v>46251</v>
      </c>
      <c r="C425" s="195" t="s">
        <v>236</v>
      </c>
      <c r="D425" s="195" t="s">
        <v>32</v>
      </c>
      <c r="E425" s="194">
        <v>1872</v>
      </c>
    </row>
    <row r="426" spans="2:5" ht="15.75" thickBot="1" x14ac:dyDescent="0.3">
      <c r="B426" s="191">
        <v>46251</v>
      </c>
      <c r="C426" s="195" t="s">
        <v>237</v>
      </c>
      <c r="D426" s="195" t="s">
        <v>56</v>
      </c>
      <c r="E426" s="194">
        <v>8995</v>
      </c>
    </row>
    <row r="427" spans="2:5" ht="15.75" thickBot="1" x14ac:dyDescent="0.3">
      <c r="B427" s="191">
        <v>46251</v>
      </c>
      <c r="C427" s="195" t="s">
        <v>238</v>
      </c>
      <c r="D427" s="195" t="s">
        <v>56</v>
      </c>
      <c r="E427" s="194">
        <v>9417</v>
      </c>
    </row>
    <row r="428" spans="2:5" ht="15.75" thickBot="1" x14ac:dyDescent="0.3">
      <c r="B428" s="191">
        <v>46251</v>
      </c>
      <c r="C428" s="195" t="s">
        <v>239</v>
      </c>
      <c r="D428" s="195" t="s">
        <v>56</v>
      </c>
      <c r="E428" s="194">
        <v>9630</v>
      </c>
    </row>
    <row r="429" spans="2:5" ht="15.75" thickBot="1" x14ac:dyDescent="0.3">
      <c r="B429" s="191">
        <v>46251</v>
      </c>
      <c r="C429" s="195" t="s">
        <v>240</v>
      </c>
      <c r="D429" s="195" t="s">
        <v>56</v>
      </c>
      <c r="E429" s="194">
        <v>380</v>
      </c>
    </row>
    <row r="430" spans="2:5" ht="15.75" thickBot="1" x14ac:dyDescent="0.3">
      <c r="B430" s="191">
        <v>46251</v>
      </c>
      <c r="C430" s="195" t="s">
        <v>241</v>
      </c>
      <c r="D430" s="195" t="s">
        <v>56</v>
      </c>
      <c r="E430" s="194">
        <v>13000</v>
      </c>
    </row>
    <row r="431" spans="2:5" ht="15.75" thickBot="1" x14ac:dyDescent="0.3">
      <c r="B431" s="191">
        <v>46251</v>
      </c>
      <c r="C431" s="195" t="s">
        <v>242</v>
      </c>
      <c r="D431" s="195" t="s">
        <v>56</v>
      </c>
      <c r="E431" s="194">
        <v>13000</v>
      </c>
    </row>
    <row r="432" spans="2:5" ht="15.75" thickBot="1" x14ac:dyDescent="0.3">
      <c r="B432" s="191">
        <v>46252</v>
      </c>
      <c r="C432" s="195" t="s">
        <v>243</v>
      </c>
      <c r="D432" s="195" t="s">
        <v>24</v>
      </c>
      <c r="E432" s="197">
        <v>111710.26</v>
      </c>
    </row>
    <row r="433" spans="2:5" ht="15.75" thickBot="1" x14ac:dyDescent="0.3">
      <c r="B433" s="191">
        <v>46252</v>
      </c>
      <c r="C433" s="195" t="s">
        <v>244</v>
      </c>
      <c r="D433" s="195" t="s">
        <v>30</v>
      </c>
      <c r="E433" s="197">
        <v>300</v>
      </c>
    </row>
    <row r="434" spans="2:5" ht="15.75" thickBot="1" x14ac:dyDescent="0.3">
      <c r="B434" s="191">
        <v>46252</v>
      </c>
      <c r="C434" s="195" t="s">
        <v>245</v>
      </c>
      <c r="D434" s="195" t="s">
        <v>31</v>
      </c>
      <c r="E434" s="197">
        <v>134120.28</v>
      </c>
    </row>
    <row r="435" spans="2:5" ht="15.75" thickBot="1" x14ac:dyDescent="0.3">
      <c r="B435" s="191">
        <v>46252</v>
      </c>
      <c r="C435" s="195" t="s">
        <v>246</v>
      </c>
      <c r="D435" s="195" t="s">
        <v>52</v>
      </c>
      <c r="E435" s="197">
        <v>8353.35</v>
      </c>
    </row>
    <row r="436" spans="2:5" ht="15.75" thickBot="1" x14ac:dyDescent="0.3">
      <c r="B436" s="191">
        <v>46252</v>
      </c>
      <c r="C436" s="195" t="s">
        <v>247</v>
      </c>
      <c r="D436" s="195" t="s">
        <v>56</v>
      </c>
      <c r="E436" s="197">
        <v>12800</v>
      </c>
    </row>
    <row r="437" spans="2:5" ht="15.75" thickBot="1" x14ac:dyDescent="0.3">
      <c r="B437" s="191">
        <v>46252</v>
      </c>
      <c r="C437" s="195" t="s">
        <v>248</v>
      </c>
      <c r="D437" s="195" t="s">
        <v>56</v>
      </c>
      <c r="E437" s="197">
        <v>8090</v>
      </c>
    </row>
    <row r="438" spans="2:5" ht="15.75" thickBot="1" x14ac:dyDescent="0.3">
      <c r="B438" s="191">
        <v>46252</v>
      </c>
      <c r="C438" s="195" t="s">
        <v>249</v>
      </c>
      <c r="D438" s="195" t="s">
        <v>56</v>
      </c>
      <c r="E438" s="197">
        <v>875</v>
      </c>
    </row>
    <row r="439" spans="2:5" ht="15.75" thickBot="1" x14ac:dyDescent="0.3">
      <c r="B439" s="191">
        <v>46252</v>
      </c>
      <c r="C439" s="195" t="s">
        <v>250</v>
      </c>
      <c r="D439" s="195" t="s">
        <v>22</v>
      </c>
      <c r="E439" s="197">
        <v>7122</v>
      </c>
    </row>
    <row r="440" spans="2:5" ht="15.75" thickBot="1" x14ac:dyDescent="0.3">
      <c r="B440" s="191">
        <v>46252</v>
      </c>
      <c r="C440" s="195" t="s">
        <v>251</v>
      </c>
      <c r="D440" s="195" t="s">
        <v>52</v>
      </c>
      <c r="E440" s="197">
        <v>3</v>
      </c>
    </row>
    <row r="441" spans="2:5" ht="15.75" thickBot="1" x14ac:dyDescent="0.3">
      <c r="B441" s="191">
        <v>46253</v>
      </c>
      <c r="C441" s="195" t="s">
        <v>252</v>
      </c>
      <c r="D441" s="195" t="s">
        <v>24</v>
      </c>
      <c r="E441" s="197">
        <v>220461.17</v>
      </c>
    </row>
    <row r="442" spans="2:5" ht="15.75" thickBot="1" x14ac:dyDescent="0.3">
      <c r="B442" s="191">
        <v>46253</v>
      </c>
      <c r="C442" s="195" t="s">
        <v>253</v>
      </c>
      <c r="D442" s="195" t="s">
        <v>30</v>
      </c>
      <c r="E442" s="197">
        <v>5225</v>
      </c>
    </row>
    <row r="443" spans="2:5" ht="15.75" thickBot="1" x14ac:dyDescent="0.3">
      <c r="B443" s="191">
        <v>46253</v>
      </c>
      <c r="C443" s="195" t="s">
        <v>254</v>
      </c>
      <c r="D443" s="195" t="s">
        <v>31</v>
      </c>
      <c r="E443" s="197">
        <v>7685</v>
      </c>
    </row>
    <row r="444" spans="2:5" ht="15.75" thickBot="1" x14ac:dyDescent="0.3">
      <c r="B444" s="191">
        <v>46253</v>
      </c>
      <c r="C444" s="195" t="s">
        <v>255</v>
      </c>
      <c r="D444" s="195" t="s">
        <v>31</v>
      </c>
      <c r="E444" s="197">
        <v>5855</v>
      </c>
    </row>
    <row r="445" spans="2:5" ht="15.75" thickBot="1" x14ac:dyDescent="0.3">
      <c r="B445" s="191">
        <v>46253</v>
      </c>
      <c r="C445" s="195" t="s">
        <v>256</v>
      </c>
      <c r="D445" s="195" t="s">
        <v>31</v>
      </c>
      <c r="E445" s="197">
        <v>750</v>
      </c>
    </row>
    <row r="446" spans="2:5" ht="15.75" thickBot="1" x14ac:dyDescent="0.3">
      <c r="B446" s="191">
        <v>46253</v>
      </c>
      <c r="C446" s="195" t="s">
        <v>257</v>
      </c>
      <c r="D446" s="195" t="s">
        <v>31</v>
      </c>
      <c r="E446" s="197">
        <v>2700</v>
      </c>
    </row>
    <row r="447" spans="2:5" ht="15.75" thickBot="1" x14ac:dyDescent="0.3">
      <c r="B447" s="191">
        <v>46253</v>
      </c>
      <c r="C447" s="195" t="s">
        <v>258</v>
      </c>
      <c r="D447" s="195" t="s">
        <v>33</v>
      </c>
      <c r="E447" s="197">
        <v>2400.2199999999998</v>
      </c>
    </row>
    <row r="448" spans="2:5" ht="15.75" thickBot="1" x14ac:dyDescent="0.3">
      <c r="B448" s="191">
        <v>46253</v>
      </c>
      <c r="C448" s="195" t="s">
        <v>259</v>
      </c>
      <c r="D448" s="195" t="s">
        <v>56</v>
      </c>
      <c r="E448" s="197">
        <v>790</v>
      </c>
    </row>
    <row r="449" spans="2:5" ht="15.75" thickBot="1" x14ac:dyDescent="0.3">
      <c r="B449" s="191">
        <v>46253</v>
      </c>
      <c r="C449" s="195" t="s">
        <v>260</v>
      </c>
      <c r="D449" s="195" t="s">
        <v>56</v>
      </c>
      <c r="E449" s="197">
        <v>13828</v>
      </c>
    </row>
    <row r="450" spans="2:5" ht="15.75" thickBot="1" x14ac:dyDescent="0.3">
      <c r="B450" s="191">
        <v>46253</v>
      </c>
      <c r="C450" s="195" t="s">
        <v>261</v>
      </c>
      <c r="D450" s="195" t="s">
        <v>56</v>
      </c>
      <c r="E450" s="197">
        <v>7630</v>
      </c>
    </row>
    <row r="451" spans="2:5" ht="15.75" thickBot="1" x14ac:dyDescent="0.3">
      <c r="B451" s="191">
        <v>46253</v>
      </c>
      <c r="C451" s="195" t="s">
        <v>262</v>
      </c>
      <c r="D451" s="195" t="s">
        <v>52</v>
      </c>
      <c r="E451" s="197">
        <v>12630</v>
      </c>
    </row>
    <row r="452" spans="2:5" ht="15.75" thickBot="1" x14ac:dyDescent="0.3">
      <c r="B452" s="191">
        <v>46254</v>
      </c>
      <c r="C452" s="195" t="s">
        <v>263</v>
      </c>
      <c r="D452" s="195" t="s">
        <v>24</v>
      </c>
      <c r="E452" s="194">
        <v>7354</v>
      </c>
    </row>
    <row r="453" spans="2:5" ht="15.75" thickBot="1" x14ac:dyDescent="0.3">
      <c r="B453" s="191">
        <v>46254</v>
      </c>
      <c r="C453" s="195" t="s">
        <v>264</v>
      </c>
      <c r="D453" s="195" t="s">
        <v>24</v>
      </c>
      <c r="E453" s="194">
        <v>230029.09</v>
      </c>
    </row>
    <row r="454" spans="2:5" ht="15.75" thickBot="1" x14ac:dyDescent="0.3">
      <c r="B454" s="191">
        <v>46254</v>
      </c>
      <c r="C454" s="195" t="s">
        <v>265</v>
      </c>
      <c r="D454" s="195" t="s">
        <v>30</v>
      </c>
      <c r="E454" s="194">
        <v>4767</v>
      </c>
    </row>
    <row r="455" spans="2:5" ht="15.75" thickBot="1" x14ac:dyDescent="0.3">
      <c r="B455" s="191">
        <v>46254</v>
      </c>
      <c r="C455" s="195" t="s">
        <v>266</v>
      </c>
      <c r="D455" s="195" t="s">
        <v>31</v>
      </c>
      <c r="E455" s="194">
        <v>2786</v>
      </c>
    </row>
    <row r="456" spans="2:5" ht="15.75" thickBot="1" x14ac:dyDescent="0.3">
      <c r="B456" s="191">
        <v>46254</v>
      </c>
      <c r="C456" s="195" t="s">
        <v>267</v>
      </c>
      <c r="D456" s="195" t="s">
        <v>56</v>
      </c>
      <c r="E456" s="194">
        <v>745</v>
      </c>
    </row>
    <row r="457" spans="2:5" ht="15.75" thickBot="1" x14ac:dyDescent="0.3">
      <c r="B457" s="191">
        <v>46254</v>
      </c>
      <c r="C457" s="195" t="s">
        <v>268</v>
      </c>
      <c r="D457" s="195" t="s">
        <v>56</v>
      </c>
      <c r="E457" s="194">
        <v>12576</v>
      </c>
    </row>
    <row r="458" spans="2:5" ht="15.75" thickBot="1" x14ac:dyDescent="0.3">
      <c r="B458" s="191">
        <v>46254</v>
      </c>
      <c r="C458" s="195" t="s">
        <v>269</v>
      </c>
      <c r="D458" s="195" t="s">
        <v>56</v>
      </c>
      <c r="E458" s="194">
        <v>8055</v>
      </c>
    </row>
    <row r="459" spans="2:5" ht="15.75" thickBot="1" x14ac:dyDescent="0.3">
      <c r="B459" s="191">
        <v>46254</v>
      </c>
      <c r="C459" s="195" t="s">
        <v>270</v>
      </c>
      <c r="D459" s="195" t="s">
        <v>52</v>
      </c>
      <c r="E459" s="194">
        <v>8880.76</v>
      </c>
    </row>
    <row r="460" spans="2:5" ht="15.75" thickBot="1" x14ac:dyDescent="0.3">
      <c r="B460" s="191">
        <v>46255</v>
      </c>
      <c r="C460" s="195" t="s">
        <v>271</v>
      </c>
      <c r="D460" s="195" t="s">
        <v>24</v>
      </c>
      <c r="E460" s="197">
        <v>172191.61</v>
      </c>
    </row>
    <row r="461" spans="2:5" ht="15.75" thickBot="1" x14ac:dyDescent="0.3">
      <c r="B461" s="191">
        <v>46255</v>
      </c>
      <c r="C461" s="195" t="s">
        <v>272</v>
      </c>
      <c r="D461" s="195" t="s">
        <v>273</v>
      </c>
      <c r="E461" s="197">
        <v>1674</v>
      </c>
    </row>
    <row r="462" spans="2:5" ht="15.75" thickBot="1" x14ac:dyDescent="0.3">
      <c r="B462" s="191">
        <v>46255</v>
      </c>
      <c r="C462" s="195" t="s">
        <v>274</v>
      </c>
      <c r="D462" s="195" t="s">
        <v>24</v>
      </c>
      <c r="E462" s="197">
        <v>925</v>
      </c>
    </row>
    <row r="463" spans="2:5" ht="15.75" thickBot="1" x14ac:dyDescent="0.3">
      <c r="B463" s="191">
        <v>46255</v>
      </c>
      <c r="C463" s="195" t="s">
        <v>275</v>
      </c>
      <c r="D463" s="195" t="s">
        <v>33</v>
      </c>
      <c r="E463" s="197">
        <v>10463</v>
      </c>
    </row>
    <row r="464" spans="2:5" ht="15.75" thickBot="1" x14ac:dyDescent="0.3">
      <c r="B464" s="191">
        <v>46255</v>
      </c>
      <c r="C464" s="195" t="s">
        <v>276</v>
      </c>
      <c r="D464" s="195" t="s">
        <v>56</v>
      </c>
      <c r="E464" s="197">
        <v>8300</v>
      </c>
    </row>
    <row r="465" spans="2:5" ht="15.75" thickBot="1" x14ac:dyDescent="0.3">
      <c r="B465" s="191">
        <v>46255</v>
      </c>
      <c r="C465" s="195" t="s">
        <v>277</v>
      </c>
      <c r="D465" s="195" t="s">
        <v>56</v>
      </c>
      <c r="E465" s="197">
        <v>11100</v>
      </c>
    </row>
    <row r="466" spans="2:5" ht="15.75" thickBot="1" x14ac:dyDescent="0.3">
      <c r="B466" s="191">
        <v>46255</v>
      </c>
      <c r="C466" s="195" t="s">
        <v>278</v>
      </c>
      <c r="D466" s="195" t="s">
        <v>56</v>
      </c>
      <c r="E466" s="197">
        <v>520</v>
      </c>
    </row>
    <row r="467" spans="2:5" ht="15.75" thickBot="1" x14ac:dyDescent="0.3">
      <c r="B467" s="191">
        <v>46255</v>
      </c>
      <c r="C467" s="195" t="s">
        <v>279</v>
      </c>
      <c r="D467" s="195" t="s">
        <v>52</v>
      </c>
      <c r="E467" s="197">
        <v>18192</v>
      </c>
    </row>
    <row r="468" spans="2:5" ht="15.75" thickBot="1" x14ac:dyDescent="0.3">
      <c r="B468" s="191">
        <v>46255</v>
      </c>
      <c r="C468" s="195" t="s">
        <v>280</v>
      </c>
      <c r="D468" s="195" t="s">
        <v>22</v>
      </c>
      <c r="E468" s="197">
        <v>13382</v>
      </c>
    </row>
    <row r="469" spans="2:5" ht="15.75" thickBot="1" x14ac:dyDescent="0.3">
      <c r="B469" s="191">
        <v>46258</v>
      </c>
      <c r="C469" s="195" t="s">
        <v>281</v>
      </c>
      <c r="D469" s="195" t="s">
        <v>24</v>
      </c>
      <c r="E469" s="194">
        <v>75834.47</v>
      </c>
    </row>
    <row r="470" spans="2:5" ht="15.75" thickBot="1" x14ac:dyDescent="0.3">
      <c r="B470" s="191">
        <v>46258</v>
      </c>
      <c r="C470" s="195" t="s">
        <v>282</v>
      </c>
      <c r="D470" s="195" t="s">
        <v>24</v>
      </c>
      <c r="E470" s="194">
        <v>39013.72</v>
      </c>
    </row>
    <row r="471" spans="2:5" ht="15.75" thickBot="1" x14ac:dyDescent="0.3">
      <c r="B471" s="191">
        <v>46258</v>
      </c>
      <c r="C471" s="195" t="s">
        <v>283</v>
      </c>
      <c r="D471" s="195" t="s">
        <v>30</v>
      </c>
      <c r="E471" s="194">
        <v>5150</v>
      </c>
    </row>
    <row r="472" spans="2:5" ht="15.75" thickBot="1" x14ac:dyDescent="0.3">
      <c r="B472" s="191">
        <v>46258</v>
      </c>
      <c r="C472" s="195" t="s">
        <v>284</v>
      </c>
      <c r="D472" s="195" t="s">
        <v>24</v>
      </c>
      <c r="E472" s="194">
        <v>480</v>
      </c>
    </row>
    <row r="473" spans="2:5" ht="15.75" thickBot="1" x14ac:dyDescent="0.3">
      <c r="B473" s="191">
        <v>46258</v>
      </c>
      <c r="C473" s="195" t="s">
        <v>285</v>
      </c>
      <c r="D473" s="195" t="s">
        <v>33</v>
      </c>
      <c r="E473" s="194">
        <v>11329.22</v>
      </c>
    </row>
    <row r="474" spans="2:5" ht="15.75" thickBot="1" x14ac:dyDescent="0.3">
      <c r="B474" s="191">
        <v>46258</v>
      </c>
      <c r="C474" s="195" t="s">
        <v>286</v>
      </c>
      <c r="D474" s="195" t="s">
        <v>33</v>
      </c>
      <c r="E474" s="194">
        <v>4898.3500000000004</v>
      </c>
    </row>
    <row r="475" spans="2:5" ht="15.75" thickBot="1" x14ac:dyDescent="0.3">
      <c r="B475" s="191">
        <v>46258</v>
      </c>
      <c r="C475" s="195" t="s">
        <v>287</v>
      </c>
      <c r="D475" s="195" t="s">
        <v>56</v>
      </c>
      <c r="E475" s="194">
        <v>13000</v>
      </c>
    </row>
    <row r="476" spans="2:5" ht="15.75" thickBot="1" x14ac:dyDescent="0.3">
      <c r="B476" s="191">
        <v>46258</v>
      </c>
      <c r="C476" s="195" t="s">
        <v>288</v>
      </c>
      <c r="D476" s="195" t="s">
        <v>56</v>
      </c>
      <c r="E476" s="194">
        <v>13000</v>
      </c>
    </row>
    <row r="477" spans="2:5" ht="15.75" thickBot="1" x14ac:dyDescent="0.3">
      <c r="B477" s="191">
        <v>46258</v>
      </c>
      <c r="C477" s="195" t="s">
        <v>289</v>
      </c>
      <c r="D477" s="195" t="s">
        <v>56</v>
      </c>
      <c r="E477" s="194">
        <v>8015</v>
      </c>
    </row>
    <row r="478" spans="2:5" ht="15.75" thickBot="1" x14ac:dyDescent="0.3">
      <c r="B478" s="191">
        <v>46258</v>
      </c>
      <c r="C478" s="195" t="s">
        <v>290</v>
      </c>
      <c r="D478" s="195" t="s">
        <v>56</v>
      </c>
      <c r="E478" s="194">
        <v>9340</v>
      </c>
    </row>
    <row r="479" spans="2:5" ht="15.75" thickBot="1" x14ac:dyDescent="0.3">
      <c r="B479" s="191">
        <v>46258</v>
      </c>
      <c r="C479" s="195" t="s">
        <v>291</v>
      </c>
      <c r="D479" s="195" t="s">
        <v>56</v>
      </c>
      <c r="E479" s="194">
        <v>9421</v>
      </c>
    </row>
    <row r="480" spans="2:5" ht="15.75" thickBot="1" x14ac:dyDescent="0.3">
      <c r="B480" s="191">
        <v>46258</v>
      </c>
      <c r="C480" s="195" t="s">
        <v>292</v>
      </c>
      <c r="D480" s="195" t="s">
        <v>56</v>
      </c>
      <c r="E480" s="194">
        <v>225</v>
      </c>
    </row>
    <row r="481" spans="2:5" ht="15.75" thickBot="1" x14ac:dyDescent="0.3">
      <c r="B481" s="191">
        <v>46258</v>
      </c>
      <c r="C481" s="195" t="s">
        <v>293</v>
      </c>
      <c r="D481" s="195" t="s">
        <v>52</v>
      </c>
      <c r="E481" s="194">
        <v>5795</v>
      </c>
    </row>
    <row r="482" spans="2:5" ht="15.75" thickBot="1" x14ac:dyDescent="0.3">
      <c r="B482" s="191">
        <v>46258</v>
      </c>
      <c r="C482" s="195" t="s">
        <v>294</v>
      </c>
      <c r="D482" s="195" t="s">
        <v>52</v>
      </c>
      <c r="E482" s="194">
        <v>8094</v>
      </c>
    </row>
    <row r="483" spans="2:5" ht="15.75" thickBot="1" x14ac:dyDescent="0.3">
      <c r="B483" s="191">
        <v>46259</v>
      </c>
      <c r="C483" s="195" t="s">
        <v>295</v>
      </c>
      <c r="D483" s="195" t="s">
        <v>24</v>
      </c>
      <c r="E483" s="194">
        <v>78181.84</v>
      </c>
    </row>
    <row r="484" spans="2:5" ht="15.75" thickBot="1" x14ac:dyDescent="0.3">
      <c r="B484" s="191">
        <v>46259</v>
      </c>
      <c r="C484" s="195" t="s">
        <v>296</v>
      </c>
      <c r="D484" s="195" t="s">
        <v>297</v>
      </c>
      <c r="E484" s="194">
        <v>3300</v>
      </c>
    </row>
    <row r="485" spans="2:5" ht="15.75" thickBot="1" x14ac:dyDescent="0.3">
      <c r="B485" s="191">
        <v>46259</v>
      </c>
      <c r="C485" s="195" t="s">
        <v>298</v>
      </c>
      <c r="D485" s="195" t="s">
        <v>30</v>
      </c>
      <c r="E485" s="194">
        <v>425</v>
      </c>
    </row>
    <row r="486" spans="2:5" ht="15.75" thickBot="1" x14ac:dyDescent="0.3">
      <c r="B486" s="191">
        <v>46259</v>
      </c>
      <c r="C486" s="195" t="s">
        <v>299</v>
      </c>
      <c r="D486" s="195" t="s">
        <v>58</v>
      </c>
      <c r="E486" s="194">
        <v>600</v>
      </c>
    </row>
    <row r="487" spans="2:5" ht="15.75" thickBot="1" x14ac:dyDescent="0.3">
      <c r="B487" s="191">
        <v>46259</v>
      </c>
      <c r="C487" s="195" t="s">
        <v>300</v>
      </c>
      <c r="D487" s="195" t="s">
        <v>30</v>
      </c>
      <c r="E487" s="194">
        <v>3750</v>
      </c>
    </row>
    <row r="488" spans="2:5" ht="15.75" thickBot="1" x14ac:dyDescent="0.3">
      <c r="B488" s="191">
        <v>46259</v>
      </c>
      <c r="C488" s="195" t="s">
        <v>301</v>
      </c>
      <c r="D488" s="195" t="s">
        <v>56</v>
      </c>
      <c r="E488" s="194">
        <v>13269</v>
      </c>
    </row>
    <row r="489" spans="2:5" ht="15.75" thickBot="1" x14ac:dyDescent="0.3">
      <c r="B489" s="191">
        <v>46259</v>
      </c>
      <c r="C489" s="195" t="s">
        <v>136</v>
      </c>
      <c r="D489" s="195" t="s">
        <v>56</v>
      </c>
      <c r="E489" s="194">
        <v>7030</v>
      </c>
    </row>
    <row r="490" spans="2:5" ht="15.75" thickBot="1" x14ac:dyDescent="0.3">
      <c r="B490" s="191">
        <v>46259</v>
      </c>
      <c r="C490" s="195" t="s">
        <v>302</v>
      </c>
      <c r="D490" s="195" t="s">
        <v>56</v>
      </c>
      <c r="E490" s="194">
        <v>250</v>
      </c>
    </row>
    <row r="491" spans="2:5" ht="15.75" thickBot="1" x14ac:dyDescent="0.3">
      <c r="B491" s="191">
        <v>46259</v>
      </c>
      <c r="C491" s="195" t="s">
        <v>303</v>
      </c>
      <c r="D491" s="195" t="s">
        <v>33</v>
      </c>
      <c r="E491" s="194">
        <v>6065.74</v>
      </c>
    </row>
    <row r="492" spans="2:5" ht="15.75" thickBot="1" x14ac:dyDescent="0.3">
      <c r="B492" s="191">
        <v>46259</v>
      </c>
      <c r="C492" s="195" t="s">
        <v>304</v>
      </c>
      <c r="D492" s="195" t="s">
        <v>24</v>
      </c>
      <c r="E492" s="194">
        <v>3481</v>
      </c>
    </row>
    <row r="493" spans="2:5" ht="15.75" thickBot="1" x14ac:dyDescent="0.3">
      <c r="B493" s="191">
        <v>46260</v>
      </c>
      <c r="C493" s="195" t="s">
        <v>305</v>
      </c>
      <c r="D493" s="195" t="s">
        <v>24</v>
      </c>
      <c r="E493" s="194">
        <v>69264.850000000006</v>
      </c>
    </row>
    <row r="494" spans="2:5" ht="15.75" thickBot="1" x14ac:dyDescent="0.3">
      <c r="B494" s="191">
        <v>46260</v>
      </c>
      <c r="C494" s="196" t="s">
        <v>306</v>
      </c>
      <c r="D494" s="196" t="s">
        <v>52</v>
      </c>
      <c r="E494" s="194">
        <v>7346</v>
      </c>
    </row>
    <row r="495" spans="2:5" ht="15.75" thickBot="1" x14ac:dyDescent="0.3">
      <c r="B495" s="191">
        <v>46260</v>
      </c>
      <c r="C495" s="195" t="s">
        <v>307</v>
      </c>
      <c r="D495" s="195" t="s">
        <v>32</v>
      </c>
      <c r="E495" s="197">
        <v>1626</v>
      </c>
    </row>
    <row r="496" spans="2:5" ht="15.75" thickBot="1" x14ac:dyDescent="0.3">
      <c r="B496" s="191">
        <v>46260</v>
      </c>
      <c r="C496" s="195" t="s">
        <v>308</v>
      </c>
      <c r="D496" s="195" t="s">
        <v>52</v>
      </c>
      <c r="E496" s="197">
        <v>2617</v>
      </c>
    </row>
    <row r="497" spans="2:5" ht="15.75" thickBot="1" x14ac:dyDescent="0.3">
      <c r="B497" s="191">
        <v>46260</v>
      </c>
      <c r="C497" s="195" t="s">
        <v>309</v>
      </c>
      <c r="D497" s="195" t="s">
        <v>30</v>
      </c>
      <c r="E497" s="197">
        <v>1150</v>
      </c>
    </row>
    <row r="498" spans="2:5" ht="15.75" thickBot="1" x14ac:dyDescent="0.3">
      <c r="B498" s="191">
        <v>46260</v>
      </c>
      <c r="C498" s="195" t="s">
        <v>310</v>
      </c>
      <c r="D498" s="195" t="s">
        <v>56</v>
      </c>
      <c r="E498" s="197">
        <v>7945</v>
      </c>
    </row>
    <row r="499" spans="2:5" ht="15.75" thickBot="1" x14ac:dyDescent="0.3">
      <c r="B499" s="191">
        <v>46260</v>
      </c>
      <c r="C499" s="195" t="s">
        <v>311</v>
      </c>
      <c r="D499" s="195" t="s">
        <v>56</v>
      </c>
      <c r="E499" s="197">
        <v>13755</v>
      </c>
    </row>
    <row r="500" spans="2:5" ht="15.75" thickBot="1" x14ac:dyDescent="0.3">
      <c r="B500" s="191">
        <v>46260</v>
      </c>
      <c r="C500" s="195" t="s">
        <v>312</v>
      </c>
      <c r="D500" s="195" t="s">
        <v>56</v>
      </c>
      <c r="E500" s="197">
        <v>280</v>
      </c>
    </row>
    <row r="501" spans="2:5" ht="15.75" thickBot="1" x14ac:dyDescent="0.3">
      <c r="B501" s="191">
        <v>46260</v>
      </c>
      <c r="C501" s="195" t="s">
        <v>313</v>
      </c>
      <c r="D501" s="195" t="s">
        <v>22</v>
      </c>
      <c r="E501" s="197">
        <v>3363</v>
      </c>
    </row>
    <row r="502" spans="2:5" ht="15.75" thickBot="1" x14ac:dyDescent="0.3">
      <c r="B502" s="191">
        <v>46260</v>
      </c>
      <c r="C502" s="195" t="s">
        <v>314</v>
      </c>
      <c r="D502" s="195" t="s">
        <v>52</v>
      </c>
      <c r="E502" s="197">
        <v>624</v>
      </c>
    </row>
    <row r="503" spans="2:5" ht="15.75" thickBot="1" x14ac:dyDescent="0.3">
      <c r="B503" s="191">
        <v>46261</v>
      </c>
      <c r="C503" s="195" t="s">
        <v>315</v>
      </c>
      <c r="D503" s="195" t="s">
        <v>24</v>
      </c>
      <c r="E503" s="197">
        <v>15516</v>
      </c>
    </row>
    <row r="504" spans="2:5" ht="15.75" thickBot="1" x14ac:dyDescent="0.3">
      <c r="B504" s="191">
        <v>46261</v>
      </c>
      <c r="C504" s="195" t="s">
        <v>316</v>
      </c>
      <c r="D504" s="195" t="s">
        <v>24</v>
      </c>
      <c r="E504" s="197">
        <v>68049.37</v>
      </c>
    </row>
    <row r="505" spans="2:5" ht="15.75" thickBot="1" x14ac:dyDescent="0.3">
      <c r="B505" s="191">
        <v>46261</v>
      </c>
      <c r="C505" s="195" t="s">
        <v>317</v>
      </c>
      <c r="D505" s="195" t="s">
        <v>33</v>
      </c>
      <c r="E505" s="197">
        <v>7784</v>
      </c>
    </row>
    <row r="506" spans="2:5" ht="15.75" thickBot="1" x14ac:dyDescent="0.3">
      <c r="B506" s="191">
        <v>46261</v>
      </c>
      <c r="C506" s="195" t="s">
        <v>318</v>
      </c>
      <c r="D506" s="195" t="s">
        <v>56</v>
      </c>
      <c r="E506" s="197">
        <v>1000</v>
      </c>
    </row>
    <row r="507" spans="2:5" ht="15.75" thickBot="1" x14ac:dyDescent="0.3">
      <c r="B507" s="191">
        <v>46261</v>
      </c>
      <c r="C507" s="195" t="s">
        <v>319</v>
      </c>
      <c r="D507" s="195" t="s">
        <v>56</v>
      </c>
      <c r="E507" s="197">
        <v>9235</v>
      </c>
    </row>
    <row r="508" spans="2:5" ht="15.75" thickBot="1" x14ac:dyDescent="0.3">
      <c r="B508" s="191">
        <v>46261</v>
      </c>
      <c r="C508" s="195" t="s">
        <v>320</v>
      </c>
      <c r="D508" s="195" t="s">
        <v>56</v>
      </c>
      <c r="E508" s="197">
        <v>13761</v>
      </c>
    </row>
    <row r="509" spans="2:5" ht="15.75" thickBot="1" x14ac:dyDescent="0.3">
      <c r="B509" s="191">
        <v>46261</v>
      </c>
      <c r="C509" s="195" t="s">
        <v>321</v>
      </c>
      <c r="D509" s="195" t="s">
        <v>56</v>
      </c>
      <c r="E509" s="197">
        <v>645</v>
      </c>
    </row>
    <row r="510" spans="2:5" ht="15.75" thickBot="1" x14ac:dyDescent="0.3">
      <c r="B510" s="191">
        <v>46262</v>
      </c>
      <c r="C510" s="195" t="s">
        <v>322</v>
      </c>
      <c r="D510" s="195" t="s">
        <v>24</v>
      </c>
      <c r="E510" s="197">
        <v>122630.36</v>
      </c>
    </row>
    <row r="511" spans="2:5" ht="15.75" thickBot="1" x14ac:dyDescent="0.3">
      <c r="B511" s="191">
        <v>46262</v>
      </c>
      <c r="C511" s="195" t="s">
        <v>323</v>
      </c>
      <c r="D511" s="195" t="s">
        <v>30</v>
      </c>
      <c r="E511" s="197">
        <v>85657.5</v>
      </c>
    </row>
    <row r="512" spans="2:5" ht="15.75" thickBot="1" x14ac:dyDescent="0.3">
      <c r="B512" s="191">
        <v>46262</v>
      </c>
      <c r="C512" s="195" t="s">
        <v>324</v>
      </c>
      <c r="D512" s="195" t="s">
        <v>30</v>
      </c>
      <c r="E512" s="197">
        <v>775</v>
      </c>
    </row>
    <row r="513" spans="2:5" ht="15.75" thickBot="1" x14ac:dyDescent="0.3">
      <c r="B513" s="191">
        <v>46262</v>
      </c>
      <c r="C513" s="195" t="s">
        <v>325</v>
      </c>
      <c r="D513" s="195" t="s">
        <v>30</v>
      </c>
      <c r="E513" s="197">
        <v>75</v>
      </c>
    </row>
    <row r="514" spans="2:5" ht="15.75" thickBot="1" x14ac:dyDescent="0.3">
      <c r="B514" s="191">
        <v>46262</v>
      </c>
      <c r="C514" s="195" t="s">
        <v>326</v>
      </c>
      <c r="D514" s="195" t="s">
        <v>22</v>
      </c>
      <c r="E514" s="197">
        <v>4957</v>
      </c>
    </row>
    <row r="515" spans="2:5" ht="15.75" thickBot="1" x14ac:dyDescent="0.3">
      <c r="B515" s="191">
        <v>46262</v>
      </c>
      <c r="C515" s="195" t="s">
        <v>327</v>
      </c>
      <c r="D515" s="195" t="s">
        <v>52</v>
      </c>
      <c r="E515" s="197">
        <v>4992</v>
      </c>
    </row>
    <row r="516" spans="2:5" ht="15.75" thickBot="1" x14ac:dyDescent="0.3">
      <c r="B516" s="191">
        <v>46262</v>
      </c>
      <c r="C516" s="195" t="s">
        <v>328</v>
      </c>
      <c r="D516" s="195" t="s">
        <v>30</v>
      </c>
      <c r="E516" s="197">
        <v>3750</v>
      </c>
    </row>
    <row r="517" spans="2:5" ht="15.75" thickBot="1" x14ac:dyDescent="0.3">
      <c r="B517" s="191">
        <v>46265</v>
      </c>
      <c r="C517" s="195" t="s">
        <v>329</v>
      </c>
      <c r="D517" s="195" t="s">
        <v>24</v>
      </c>
      <c r="E517" s="197">
        <v>129449.42</v>
      </c>
    </row>
    <row r="518" spans="2:5" ht="15.75" thickBot="1" x14ac:dyDescent="0.3">
      <c r="B518" s="191">
        <v>46265</v>
      </c>
      <c r="C518" s="195" t="s">
        <v>330</v>
      </c>
      <c r="D518" s="195" t="s">
        <v>56</v>
      </c>
      <c r="E518" s="197">
        <v>9375</v>
      </c>
    </row>
    <row r="519" spans="2:5" ht="15.75" thickBot="1" x14ac:dyDescent="0.3">
      <c r="B519" s="191">
        <v>46265</v>
      </c>
      <c r="C519" s="195" t="s">
        <v>331</v>
      </c>
      <c r="D519" s="195" t="s">
        <v>56</v>
      </c>
      <c r="E519" s="197">
        <v>13420</v>
      </c>
    </row>
    <row r="520" spans="2:5" ht="15.75" thickBot="1" x14ac:dyDescent="0.3">
      <c r="B520" s="191">
        <v>46265</v>
      </c>
      <c r="C520" s="195" t="s">
        <v>332</v>
      </c>
      <c r="D520" s="195" t="s">
        <v>56</v>
      </c>
      <c r="E520" s="197">
        <v>510</v>
      </c>
    </row>
    <row r="521" spans="2:5" ht="15.75" thickBot="1" x14ac:dyDescent="0.3">
      <c r="B521" s="191">
        <v>46265</v>
      </c>
      <c r="C521" s="195" t="s">
        <v>333</v>
      </c>
      <c r="D521" s="195" t="s">
        <v>24</v>
      </c>
      <c r="E521" s="197">
        <v>51704.86</v>
      </c>
    </row>
    <row r="522" spans="2:5" ht="15.75" thickBot="1" x14ac:dyDescent="0.3">
      <c r="B522" s="191">
        <v>46265</v>
      </c>
      <c r="C522" s="195" t="s">
        <v>334</v>
      </c>
      <c r="D522" s="195" t="s">
        <v>273</v>
      </c>
      <c r="E522" s="197">
        <v>3285</v>
      </c>
    </row>
    <row r="523" spans="2:5" ht="15.75" thickBot="1" x14ac:dyDescent="0.3">
      <c r="B523" s="191">
        <v>46265</v>
      </c>
      <c r="C523" s="195" t="s">
        <v>335</v>
      </c>
      <c r="D523" s="195" t="s">
        <v>31</v>
      </c>
      <c r="E523" s="197">
        <v>3517.42</v>
      </c>
    </row>
    <row r="524" spans="2:5" ht="15.75" thickBot="1" x14ac:dyDescent="0.3">
      <c r="B524" s="191">
        <v>46265</v>
      </c>
      <c r="C524" s="195" t="s">
        <v>336</v>
      </c>
      <c r="D524" s="195" t="s">
        <v>33</v>
      </c>
      <c r="E524" s="197">
        <v>4382</v>
      </c>
    </row>
    <row r="525" spans="2:5" ht="15.75" thickBot="1" x14ac:dyDescent="0.3">
      <c r="B525" s="191">
        <v>46265</v>
      </c>
      <c r="C525" s="195" t="s">
        <v>337</v>
      </c>
      <c r="D525" s="195" t="s">
        <v>33</v>
      </c>
      <c r="E525" s="197">
        <v>3200</v>
      </c>
    </row>
    <row r="526" spans="2:5" ht="15.75" thickBot="1" x14ac:dyDescent="0.3">
      <c r="B526" s="191">
        <v>46265</v>
      </c>
      <c r="C526" s="195" t="s">
        <v>338</v>
      </c>
      <c r="D526" s="195" t="s">
        <v>339</v>
      </c>
      <c r="E526" s="197">
        <v>11806.74</v>
      </c>
    </row>
    <row r="527" spans="2:5" ht="15.75" thickBot="1" x14ac:dyDescent="0.3">
      <c r="B527" s="191">
        <v>46265</v>
      </c>
      <c r="C527" s="195" t="s">
        <v>340</v>
      </c>
      <c r="D527" s="195" t="s">
        <v>339</v>
      </c>
      <c r="E527" s="197">
        <v>2256</v>
      </c>
    </row>
    <row r="528" spans="2:5" ht="15.75" thickBot="1" x14ac:dyDescent="0.3">
      <c r="B528" s="191">
        <v>46265</v>
      </c>
      <c r="C528" s="195" t="s">
        <v>341</v>
      </c>
      <c r="D528" s="195" t="s">
        <v>30</v>
      </c>
      <c r="E528" s="197">
        <v>5650</v>
      </c>
    </row>
    <row r="529" spans="2:5" ht="15.75" thickBot="1" x14ac:dyDescent="0.3">
      <c r="B529" s="191">
        <v>46265</v>
      </c>
      <c r="C529" s="195" t="s">
        <v>342</v>
      </c>
      <c r="D529" s="195" t="s">
        <v>30</v>
      </c>
      <c r="E529" s="197">
        <v>7325</v>
      </c>
    </row>
    <row r="530" spans="2:5" ht="15.75" thickBot="1" x14ac:dyDescent="0.3">
      <c r="B530" s="191">
        <v>46265</v>
      </c>
      <c r="C530" s="195" t="s">
        <v>343</v>
      </c>
      <c r="D530" s="195" t="s">
        <v>30</v>
      </c>
      <c r="E530" s="197">
        <v>81462.55</v>
      </c>
    </row>
    <row r="531" spans="2:5" ht="15.75" thickBot="1" x14ac:dyDescent="0.3">
      <c r="B531" s="191">
        <v>46265</v>
      </c>
      <c r="C531" s="195" t="s">
        <v>344</v>
      </c>
      <c r="D531" s="195" t="s">
        <v>56</v>
      </c>
      <c r="E531" s="197">
        <v>610</v>
      </c>
    </row>
    <row r="532" spans="2:5" ht="15.75" thickBot="1" x14ac:dyDescent="0.3">
      <c r="B532" s="191">
        <v>46265</v>
      </c>
      <c r="C532" s="195" t="s">
        <v>345</v>
      </c>
      <c r="D532" s="195" t="s">
        <v>56</v>
      </c>
      <c r="E532" s="197">
        <v>105</v>
      </c>
    </row>
    <row r="533" spans="2:5" ht="15.75" thickBot="1" x14ac:dyDescent="0.3">
      <c r="B533" s="191">
        <v>46265</v>
      </c>
      <c r="C533" s="195" t="s">
        <v>346</v>
      </c>
      <c r="D533" s="195" t="s">
        <v>56</v>
      </c>
      <c r="E533" s="197">
        <v>9685</v>
      </c>
    </row>
    <row r="534" spans="2:5" ht="15.75" thickBot="1" x14ac:dyDescent="0.3">
      <c r="B534" s="191">
        <v>46265</v>
      </c>
      <c r="C534" s="195" t="s">
        <v>347</v>
      </c>
      <c r="D534" s="195" t="s">
        <v>56</v>
      </c>
      <c r="E534" s="197">
        <v>8675</v>
      </c>
    </row>
    <row r="535" spans="2:5" ht="15.75" thickBot="1" x14ac:dyDescent="0.3">
      <c r="B535" s="191">
        <v>46265</v>
      </c>
      <c r="C535" s="195" t="s">
        <v>348</v>
      </c>
      <c r="D535" s="195" t="s">
        <v>56</v>
      </c>
      <c r="E535" s="197">
        <v>9175</v>
      </c>
    </row>
    <row r="536" spans="2:5" ht="15.75" thickBot="1" x14ac:dyDescent="0.3">
      <c r="B536" s="191">
        <v>46265</v>
      </c>
      <c r="C536" s="195" t="s">
        <v>349</v>
      </c>
      <c r="D536" s="195" t="s">
        <v>339</v>
      </c>
      <c r="E536" s="197">
        <v>89.6</v>
      </c>
    </row>
    <row r="537" spans="2:5" ht="15.75" thickBot="1" x14ac:dyDescent="0.3">
      <c r="B537" s="191">
        <v>46265</v>
      </c>
      <c r="C537" s="195" t="s">
        <v>350</v>
      </c>
      <c r="D537" s="195" t="s">
        <v>52</v>
      </c>
      <c r="E537" s="197">
        <v>5645</v>
      </c>
    </row>
    <row r="538" spans="2:5" ht="16.5" thickBot="1" x14ac:dyDescent="0.3">
      <c r="B538" s="180"/>
      <c r="C538" s="181"/>
      <c r="D538" s="182" t="s">
        <v>9</v>
      </c>
      <c r="E538" s="138">
        <f>SUM(E312:E537)</f>
        <v>5889591.799999998</v>
      </c>
    </row>
    <row r="539" spans="2:5" ht="16.5" thickTop="1" x14ac:dyDescent="0.25">
      <c r="B539" s="178"/>
      <c r="C539" s="184"/>
      <c r="D539" s="179"/>
      <c r="E539" s="183"/>
    </row>
    <row r="540" spans="2:5" ht="15.75" x14ac:dyDescent="0.25">
      <c r="B540" s="178"/>
      <c r="C540" s="184"/>
      <c r="D540" s="179"/>
      <c r="E540" s="183"/>
    </row>
    <row r="541" spans="2:5" x14ac:dyDescent="0.25">
      <c r="B541" s="226" t="s">
        <v>60</v>
      </c>
      <c r="C541" s="226"/>
      <c r="D541" s="226"/>
      <c r="E541" s="226"/>
    </row>
    <row r="542" spans="2:5" x14ac:dyDescent="0.25">
      <c r="B542" s="185" t="s">
        <v>2</v>
      </c>
      <c r="C542" s="185" t="s">
        <v>1</v>
      </c>
      <c r="D542" s="185" t="s">
        <v>0</v>
      </c>
      <c r="E542" s="185" t="s">
        <v>36</v>
      </c>
    </row>
    <row r="543" spans="2:5" ht="28.5" x14ac:dyDescent="0.25">
      <c r="B543" s="164">
        <v>46258</v>
      </c>
      <c r="C543" s="198" t="s">
        <v>351</v>
      </c>
      <c r="D543" s="165" t="s">
        <v>57</v>
      </c>
      <c r="E543" s="166">
        <v>87000000</v>
      </c>
    </row>
    <row r="544" spans="2:5" ht="16.5" thickBot="1" x14ac:dyDescent="0.3">
      <c r="B544" s="227"/>
      <c r="C544" s="227"/>
      <c r="D544" s="159" t="s">
        <v>9</v>
      </c>
      <c r="E544" s="138">
        <f>SUM(E543:E543)</f>
        <v>87000000</v>
      </c>
    </row>
    <row r="545" spans="1:5" ht="16.5" thickTop="1" x14ac:dyDescent="0.25">
      <c r="A545" s="120"/>
    </row>
    <row r="546" spans="1:5" ht="15.75" x14ac:dyDescent="0.25">
      <c r="A546" s="120"/>
    </row>
    <row r="547" spans="1:5" ht="16.5" thickBot="1" x14ac:dyDescent="0.3">
      <c r="A547" s="120"/>
      <c r="B547" s="228" t="s">
        <v>37</v>
      </c>
      <c r="C547" s="228"/>
      <c r="D547" s="228"/>
      <c r="E547" s="228"/>
    </row>
    <row r="548" spans="1:5" ht="16.5" thickBot="1" x14ac:dyDescent="0.3">
      <c r="A548" s="120"/>
      <c r="B548" s="74" t="s">
        <v>2</v>
      </c>
      <c r="C548" s="72" t="s">
        <v>1</v>
      </c>
      <c r="D548" s="72" t="s">
        <v>7</v>
      </c>
      <c r="E548" s="70" t="s">
        <v>8</v>
      </c>
    </row>
    <row r="549" spans="1:5" ht="15.75" x14ac:dyDescent="0.25">
      <c r="A549" s="120"/>
      <c r="B549" s="115">
        <v>46239</v>
      </c>
      <c r="C549" s="114">
        <v>4524000034341</v>
      </c>
      <c r="D549" s="229" t="s">
        <v>49</v>
      </c>
      <c r="E549" s="116">
        <v>1866</v>
      </c>
    </row>
    <row r="550" spans="1:5" ht="15.75" x14ac:dyDescent="0.25">
      <c r="A550" s="120"/>
      <c r="B550" s="115">
        <v>46239</v>
      </c>
      <c r="C550" s="114">
        <v>4524000034377</v>
      </c>
      <c r="D550" s="230"/>
      <c r="E550" s="41">
        <v>10738</v>
      </c>
    </row>
    <row r="551" spans="1:5" ht="15.75" x14ac:dyDescent="0.25">
      <c r="A551" s="120"/>
      <c r="B551" s="115">
        <v>46239</v>
      </c>
      <c r="C551" s="114">
        <v>4524000035115</v>
      </c>
      <c r="D551" s="230"/>
      <c r="E551" s="41">
        <v>13772</v>
      </c>
    </row>
    <row r="552" spans="1:5" ht="15.75" x14ac:dyDescent="0.25">
      <c r="A552" s="120"/>
      <c r="B552" s="115">
        <v>46239</v>
      </c>
      <c r="C552" s="114">
        <v>4524000054282</v>
      </c>
      <c r="D552" s="230"/>
      <c r="E552" s="41">
        <v>18657</v>
      </c>
    </row>
    <row r="553" spans="1:5" ht="15.75" x14ac:dyDescent="0.25">
      <c r="A553" s="120"/>
      <c r="B553" s="115">
        <v>46239</v>
      </c>
      <c r="C553" s="114">
        <v>4524000059562</v>
      </c>
      <c r="D553" s="230"/>
      <c r="E553" s="41">
        <v>3195</v>
      </c>
    </row>
    <row r="554" spans="1:5" ht="15.75" x14ac:dyDescent="0.25">
      <c r="A554" s="120"/>
      <c r="B554" s="115">
        <v>46240</v>
      </c>
      <c r="C554" s="114">
        <v>4524000035239</v>
      </c>
      <c r="D554" s="230"/>
      <c r="E554" s="41">
        <v>12314.82</v>
      </c>
    </row>
    <row r="555" spans="1:5" ht="15.75" x14ac:dyDescent="0.25">
      <c r="A555" s="120"/>
      <c r="B555" s="115">
        <v>46240</v>
      </c>
      <c r="C555" s="114">
        <v>4524000036669</v>
      </c>
      <c r="D555" s="230"/>
      <c r="E555" s="41">
        <v>2015</v>
      </c>
    </row>
    <row r="556" spans="1:5" ht="15.75" x14ac:dyDescent="0.25">
      <c r="A556" s="120"/>
      <c r="B556" s="115">
        <v>46244</v>
      </c>
      <c r="C556" s="114">
        <v>4524000039837</v>
      </c>
      <c r="D556" s="230"/>
      <c r="E556" s="41">
        <v>28715.63</v>
      </c>
    </row>
    <row r="557" spans="1:5" ht="15.75" x14ac:dyDescent="0.25">
      <c r="A557" s="120"/>
      <c r="B557" s="115">
        <v>46244</v>
      </c>
      <c r="C557" s="114">
        <v>4524000055848</v>
      </c>
      <c r="D557" s="230"/>
      <c r="E557" s="103">
        <v>7551</v>
      </c>
    </row>
    <row r="558" spans="1:5" ht="15.75" x14ac:dyDescent="0.25">
      <c r="A558" s="120"/>
      <c r="B558" s="115">
        <v>46246</v>
      </c>
      <c r="C558" s="114">
        <v>4524000033189</v>
      </c>
      <c r="D558" s="230"/>
      <c r="E558" s="103">
        <v>7083</v>
      </c>
    </row>
    <row r="559" spans="1:5" ht="15.75" x14ac:dyDescent="0.25">
      <c r="A559" s="120"/>
      <c r="B559" s="115">
        <v>46248</v>
      </c>
      <c r="C559" s="114">
        <v>4524000038211</v>
      </c>
      <c r="D559" s="230"/>
      <c r="E559" s="103">
        <v>964</v>
      </c>
    </row>
    <row r="560" spans="1:5" ht="15.75" x14ac:dyDescent="0.25">
      <c r="A560" s="120"/>
      <c r="B560" s="115">
        <v>46251</v>
      </c>
      <c r="C560" s="114">
        <v>4524000039359</v>
      </c>
      <c r="D560" s="230"/>
      <c r="E560" s="103">
        <v>8149.4</v>
      </c>
    </row>
    <row r="561" spans="1:5" ht="15.75" x14ac:dyDescent="0.25">
      <c r="A561" s="120"/>
      <c r="B561" s="115">
        <v>46251</v>
      </c>
      <c r="C561" s="114">
        <v>4524000039361</v>
      </c>
      <c r="D561" s="230"/>
      <c r="E561" s="103">
        <v>20268.52</v>
      </c>
    </row>
    <row r="562" spans="1:5" ht="15.75" x14ac:dyDescent="0.25">
      <c r="A562" s="120"/>
      <c r="B562" s="115">
        <v>46252</v>
      </c>
      <c r="C562" s="114">
        <v>4524000030741</v>
      </c>
      <c r="D562" s="230"/>
      <c r="E562" s="103">
        <v>14600</v>
      </c>
    </row>
    <row r="563" spans="1:5" ht="15.75" x14ac:dyDescent="0.25">
      <c r="A563" s="120"/>
      <c r="B563" s="115">
        <v>46252</v>
      </c>
      <c r="C563" s="114">
        <v>4524000030744</v>
      </c>
      <c r="D563" s="230"/>
      <c r="E563" s="103">
        <v>10721.3</v>
      </c>
    </row>
    <row r="564" spans="1:5" ht="15.75" x14ac:dyDescent="0.25">
      <c r="A564" s="120"/>
      <c r="B564" s="115">
        <v>46252</v>
      </c>
      <c r="C564" s="114">
        <v>4524000030750</v>
      </c>
      <c r="D564" s="230"/>
      <c r="E564" s="103">
        <v>132</v>
      </c>
    </row>
    <row r="565" spans="1:5" ht="15.75" x14ac:dyDescent="0.25">
      <c r="A565" s="120"/>
      <c r="B565" s="115">
        <v>46252</v>
      </c>
      <c r="C565" s="114">
        <v>4524000030752</v>
      </c>
      <c r="D565" s="230"/>
      <c r="E565" s="103">
        <v>1500</v>
      </c>
    </row>
    <row r="566" spans="1:5" ht="15.75" x14ac:dyDescent="0.25">
      <c r="A566" s="120"/>
      <c r="B566" s="115">
        <v>46254</v>
      </c>
      <c r="C566" s="114">
        <v>4524000052212</v>
      </c>
      <c r="D566" s="230"/>
      <c r="E566" s="103">
        <v>7762.7</v>
      </c>
    </row>
    <row r="567" spans="1:5" ht="15.75" x14ac:dyDescent="0.25">
      <c r="A567" s="120"/>
      <c r="B567" s="115">
        <v>46254</v>
      </c>
      <c r="C567" s="114">
        <v>4524000055249</v>
      </c>
      <c r="D567" s="230"/>
      <c r="E567" s="56">
        <v>3306</v>
      </c>
    </row>
    <row r="568" spans="1:5" ht="15.75" x14ac:dyDescent="0.25">
      <c r="A568" s="120"/>
      <c r="B568" s="115">
        <v>46254</v>
      </c>
      <c r="C568" s="114">
        <v>4524000055269</v>
      </c>
      <c r="D568" s="230"/>
      <c r="E568" s="56">
        <v>6002.68</v>
      </c>
    </row>
    <row r="569" spans="1:5" ht="15.75" x14ac:dyDescent="0.25">
      <c r="A569" s="120"/>
      <c r="B569" s="115">
        <v>46255</v>
      </c>
      <c r="C569" s="114">
        <v>4524000055325</v>
      </c>
      <c r="D569" s="230"/>
      <c r="E569" s="56">
        <v>2975</v>
      </c>
    </row>
    <row r="570" spans="1:5" ht="15.75" x14ac:dyDescent="0.25">
      <c r="A570" s="120"/>
      <c r="B570" s="115">
        <v>46258</v>
      </c>
      <c r="C570" s="114">
        <v>4524000039954</v>
      </c>
      <c r="D570" s="230"/>
      <c r="E570" s="56">
        <v>10721.3</v>
      </c>
    </row>
    <row r="571" spans="1:5" ht="15.75" x14ac:dyDescent="0.25">
      <c r="A571" s="120"/>
      <c r="B571" s="115">
        <v>46259</v>
      </c>
      <c r="C571" s="114">
        <v>4524000032950</v>
      </c>
      <c r="D571" s="230"/>
      <c r="E571" s="56">
        <v>4921</v>
      </c>
    </row>
    <row r="572" spans="1:5" ht="15.75" x14ac:dyDescent="0.25">
      <c r="A572" s="120"/>
      <c r="B572" s="115">
        <v>46260</v>
      </c>
      <c r="C572" s="114">
        <v>4524000052530</v>
      </c>
      <c r="D572" s="230"/>
      <c r="E572" s="56">
        <v>34806</v>
      </c>
    </row>
    <row r="573" spans="1:5" ht="15.75" x14ac:dyDescent="0.25">
      <c r="A573" s="120"/>
      <c r="B573" s="115">
        <v>46261</v>
      </c>
      <c r="C573" s="114">
        <v>4524000052012</v>
      </c>
      <c r="D573" s="230"/>
      <c r="E573" s="56">
        <v>2958.51</v>
      </c>
    </row>
    <row r="574" spans="1:5" ht="15.75" x14ac:dyDescent="0.25">
      <c r="A574" s="120"/>
      <c r="B574" s="115">
        <v>46261</v>
      </c>
      <c r="C574" s="114">
        <v>4524000054855</v>
      </c>
      <c r="D574" s="230"/>
      <c r="E574" s="56">
        <v>2621.25</v>
      </c>
    </row>
    <row r="575" spans="1:5" ht="15.75" x14ac:dyDescent="0.25">
      <c r="A575" s="120"/>
      <c r="B575" s="115">
        <v>46261</v>
      </c>
      <c r="C575" s="114">
        <v>4524000054929</v>
      </c>
      <c r="D575" s="230"/>
      <c r="E575" s="56">
        <v>2632</v>
      </c>
    </row>
    <row r="576" spans="1:5" ht="15.75" x14ac:dyDescent="0.25">
      <c r="A576" s="120"/>
      <c r="B576" s="115">
        <v>46262</v>
      </c>
      <c r="C576" s="114">
        <v>4524000031159</v>
      </c>
      <c r="D576" s="230"/>
      <c r="E576" s="56">
        <v>500</v>
      </c>
    </row>
    <row r="577" spans="1:6" ht="15.75" x14ac:dyDescent="0.25">
      <c r="A577" s="120"/>
      <c r="B577" s="115">
        <v>46262</v>
      </c>
      <c r="C577" s="114">
        <v>4524000039265</v>
      </c>
      <c r="D577" s="230"/>
      <c r="E577" s="56">
        <v>3145</v>
      </c>
    </row>
    <row r="578" spans="1:6" x14ac:dyDescent="0.25">
      <c r="B578" s="115">
        <v>46265</v>
      </c>
      <c r="C578" s="114">
        <v>4524000033508</v>
      </c>
      <c r="D578" s="230"/>
      <c r="E578" s="56">
        <v>3160.26</v>
      </c>
      <c r="F578" s="27"/>
    </row>
    <row r="579" spans="1:6" x14ac:dyDescent="0.25">
      <c r="B579" s="115">
        <v>46265</v>
      </c>
      <c r="C579" s="114">
        <v>4524000037471</v>
      </c>
      <c r="D579" s="230"/>
      <c r="E579" s="56">
        <v>150</v>
      </c>
      <c r="F579" s="202"/>
    </row>
    <row r="580" spans="1:6" x14ac:dyDescent="0.25">
      <c r="B580" s="115">
        <v>46265</v>
      </c>
      <c r="C580" s="114">
        <v>4524000035208</v>
      </c>
      <c r="D580" s="230"/>
      <c r="E580" s="56">
        <v>4817.8100000000004</v>
      </c>
      <c r="F580" s="35"/>
    </row>
    <row r="581" spans="1:6" ht="16.5" thickBot="1" x14ac:dyDescent="0.3">
      <c r="B581" s="231" t="s">
        <v>13</v>
      </c>
      <c r="C581" s="231"/>
      <c r="D581" s="231"/>
      <c r="E581" s="65">
        <f>SUM(E549:E580)</f>
        <v>252722.18</v>
      </c>
    </row>
    <row r="582" spans="1:6" ht="15.75" thickTop="1" x14ac:dyDescent="0.25"/>
    <row r="584" spans="1:6" ht="16.5" thickBot="1" x14ac:dyDescent="0.3">
      <c r="B584" s="222" t="s">
        <v>34</v>
      </c>
      <c r="C584" s="222"/>
      <c r="D584" s="222"/>
      <c r="E584" s="222"/>
    </row>
    <row r="585" spans="1:6" ht="16.5" thickBot="1" x14ac:dyDescent="0.3">
      <c r="B585" s="71" t="s">
        <v>2</v>
      </c>
      <c r="C585" s="72" t="s">
        <v>1</v>
      </c>
      <c r="D585" s="69" t="s">
        <v>7</v>
      </c>
      <c r="E585" s="73" t="s">
        <v>8</v>
      </c>
    </row>
    <row r="586" spans="1:6" ht="15.75" x14ac:dyDescent="0.25">
      <c r="B586" s="199">
        <v>46239</v>
      </c>
      <c r="C586" s="200">
        <v>202260113033978</v>
      </c>
      <c r="D586" s="223" t="s">
        <v>34</v>
      </c>
      <c r="E586" s="201">
        <v>2209</v>
      </c>
    </row>
    <row r="587" spans="1:6" ht="15.75" x14ac:dyDescent="0.25">
      <c r="B587" s="199">
        <v>46247</v>
      </c>
      <c r="C587" s="200">
        <v>202260113725772</v>
      </c>
      <c r="D587" s="224"/>
      <c r="E587" s="201">
        <v>163749.73000000001</v>
      </c>
    </row>
    <row r="588" spans="1:6" ht="15.75" x14ac:dyDescent="0.25">
      <c r="B588" s="199">
        <v>46254</v>
      </c>
      <c r="C588" s="200">
        <v>202260114515916</v>
      </c>
      <c r="D588" s="224"/>
      <c r="E588" s="201">
        <v>5311</v>
      </c>
    </row>
    <row r="589" spans="1:6" ht="15.75" x14ac:dyDescent="0.25">
      <c r="B589" s="199">
        <v>46259</v>
      </c>
      <c r="C589" s="200">
        <v>202260114889582</v>
      </c>
      <c r="D589" s="224"/>
      <c r="E589" s="201">
        <v>1981.3</v>
      </c>
    </row>
    <row r="590" spans="1:6" ht="15.75" x14ac:dyDescent="0.25">
      <c r="B590" s="199">
        <v>46259</v>
      </c>
      <c r="C590" s="200">
        <v>202260114890137</v>
      </c>
      <c r="D590" s="224"/>
      <c r="E590" s="201">
        <v>15067.43</v>
      </c>
    </row>
    <row r="591" spans="1:6" ht="15.75" x14ac:dyDescent="0.25">
      <c r="B591" s="199">
        <v>46259</v>
      </c>
      <c r="C591" s="200">
        <v>202260114893105</v>
      </c>
      <c r="D591" s="225"/>
      <c r="E591" s="201">
        <v>2322.2600000000002</v>
      </c>
    </row>
    <row r="592" spans="1:6" ht="16.5" thickBot="1" x14ac:dyDescent="0.3">
      <c r="B592" s="43"/>
      <c r="C592" s="43"/>
      <c r="D592" s="46" t="s">
        <v>4</v>
      </c>
      <c r="E592" s="47">
        <f>SUM(E586:E591)</f>
        <v>190640.72</v>
      </c>
    </row>
    <row r="593" spans="2:6" ht="16.5" thickTop="1" thickBot="1" x14ac:dyDescent="0.3">
      <c r="B593" s="5"/>
      <c r="C593" s="5"/>
      <c r="D593" s="10"/>
      <c r="E593" s="9"/>
    </row>
    <row r="594" spans="2:6" ht="24" thickBot="1" x14ac:dyDescent="0.3">
      <c r="B594" s="216" t="s">
        <v>5</v>
      </c>
      <c r="C594" s="217"/>
      <c r="D594" s="217"/>
      <c r="E594" s="64">
        <f>SUM(E538+E544+E581+E592)</f>
        <v>93332954.700000003</v>
      </c>
    </row>
    <row r="595" spans="2:6" ht="18.75" x14ac:dyDescent="0.3">
      <c r="B595" s="5"/>
      <c r="C595" s="11"/>
      <c r="D595" s="19"/>
      <c r="E595" s="9"/>
    </row>
    <row r="607" spans="2:6" ht="18.75" x14ac:dyDescent="0.3">
      <c r="B607" s="22"/>
      <c r="C607" s="22"/>
      <c r="D607" s="23"/>
      <c r="E607" s="3"/>
    </row>
    <row r="608" spans="2:6" ht="19.5" thickBot="1" x14ac:dyDescent="0.35">
      <c r="B608" s="218" t="s">
        <v>19</v>
      </c>
      <c r="C608" s="218"/>
      <c r="D608" s="218"/>
      <c r="E608" s="218"/>
      <c r="F608" s="24"/>
    </row>
    <row r="609" spans="1:6" ht="16.5" thickBot="1" x14ac:dyDescent="0.3">
      <c r="A609" s="87"/>
      <c r="B609" s="82" t="s">
        <v>1</v>
      </c>
      <c r="C609" s="83" t="s">
        <v>2</v>
      </c>
      <c r="D609" s="84" t="s">
        <v>3</v>
      </c>
      <c r="E609" s="85" t="s">
        <v>4</v>
      </c>
      <c r="F609" s="86"/>
    </row>
    <row r="610" spans="1:6" ht="15.75" x14ac:dyDescent="0.25">
      <c r="A610" s="87"/>
      <c r="B610" s="112">
        <v>510040150</v>
      </c>
      <c r="C610" s="109">
        <v>45812</v>
      </c>
      <c r="D610" s="119"/>
      <c r="E610" s="111"/>
      <c r="F610" s="86"/>
    </row>
    <row r="611" spans="1:6" ht="19.5" thickBot="1" x14ac:dyDescent="0.35">
      <c r="B611" s="214" t="s">
        <v>27</v>
      </c>
      <c r="C611" s="214"/>
      <c r="D611" s="18">
        <f>SUM(D610:D610)</f>
        <v>0</v>
      </c>
      <c r="E611" s="18">
        <f>SUM(E610:E610)</f>
        <v>0</v>
      </c>
    </row>
    <row r="612" spans="1:6" ht="15.75" thickTop="1" x14ac:dyDescent="0.25">
      <c r="B612" s="5"/>
      <c r="C612" s="5"/>
      <c r="D612" s="6"/>
      <c r="E612" s="7"/>
    </row>
    <row r="613" spans="1:6" x14ac:dyDescent="0.25">
      <c r="B613" s="5"/>
      <c r="C613" s="5"/>
      <c r="D613" s="6"/>
      <c r="E613" s="7"/>
    </row>
    <row r="614" spans="1:6" ht="19.5" thickBot="1" x14ac:dyDescent="0.35">
      <c r="B614" s="218" t="s">
        <v>10</v>
      </c>
      <c r="C614" s="218"/>
      <c r="D614" s="218"/>
      <c r="E614" s="218"/>
    </row>
    <row r="615" spans="1:6" ht="16.5" thickBot="1" x14ac:dyDescent="0.3">
      <c r="B615" s="134" t="s">
        <v>2</v>
      </c>
      <c r="C615" s="135" t="s">
        <v>1</v>
      </c>
      <c r="D615" s="136" t="s">
        <v>17</v>
      </c>
      <c r="E615" s="137" t="s">
        <v>12</v>
      </c>
    </row>
    <row r="616" spans="1:6" ht="15.75" thickBot="1" x14ac:dyDescent="0.3">
      <c r="B616" s="160"/>
      <c r="C616" s="161"/>
      <c r="D616" s="162"/>
      <c r="E616" s="163"/>
    </row>
    <row r="617" spans="1:6" ht="19.5" thickBot="1" x14ac:dyDescent="0.3">
      <c r="B617" s="219" t="s">
        <v>9</v>
      </c>
      <c r="C617" s="219"/>
      <c r="D617" s="18"/>
      <c r="E617" s="138">
        <f>SUM(E616:E616)</f>
        <v>0</v>
      </c>
    </row>
    <row r="618" spans="1:6" ht="19.5" thickTop="1" x14ac:dyDescent="0.3">
      <c r="B618" s="203"/>
      <c r="C618" s="203"/>
      <c r="D618" s="23"/>
      <c r="E618" s="23"/>
    </row>
    <row r="623" spans="1:6" ht="18.75" x14ac:dyDescent="0.3">
      <c r="B623" s="203"/>
      <c r="C623" s="203"/>
      <c r="D623" s="23"/>
      <c r="E623" s="23"/>
    </row>
    <row r="624" spans="1:6" ht="19.5" thickBot="1" x14ac:dyDescent="0.35">
      <c r="B624" s="218" t="s">
        <v>24</v>
      </c>
      <c r="C624" s="218"/>
      <c r="D624" s="218"/>
      <c r="E624" s="218"/>
    </row>
    <row r="625" spans="1:6" ht="16.5" thickBot="1" x14ac:dyDescent="0.3">
      <c r="B625" s="82" t="s">
        <v>1</v>
      </c>
      <c r="C625" s="83" t="s">
        <v>2</v>
      </c>
      <c r="D625" s="84" t="s">
        <v>3</v>
      </c>
      <c r="E625" s="85" t="s">
        <v>4</v>
      </c>
    </row>
    <row r="626" spans="1:6" ht="15.75" x14ac:dyDescent="0.25">
      <c r="B626" s="99"/>
      <c r="C626" s="100"/>
      <c r="D626" s="102"/>
      <c r="E626" s="101"/>
    </row>
    <row r="627" spans="1:6" ht="19.5" thickBot="1" x14ac:dyDescent="0.35">
      <c r="B627" s="214" t="s">
        <v>9</v>
      </c>
      <c r="C627" s="214"/>
      <c r="D627" s="18">
        <f>SUM(D626:D626)</f>
        <v>0</v>
      </c>
      <c r="E627" s="18">
        <f>SUM(E626:E626)</f>
        <v>0</v>
      </c>
    </row>
    <row r="628" spans="1:6" ht="19.5" thickTop="1" x14ac:dyDescent="0.3">
      <c r="B628" s="203"/>
      <c r="C628" s="203"/>
      <c r="D628" s="23"/>
      <c r="E628" s="23"/>
    </row>
    <row r="629" spans="1:6" ht="19.5" thickBot="1" x14ac:dyDescent="0.35">
      <c r="B629" s="220" t="s">
        <v>50</v>
      </c>
      <c r="C629" s="220"/>
      <c r="D629" s="220"/>
      <c r="E629" s="221"/>
    </row>
    <row r="630" spans="1:6" ht="16.5" thickBot="1" x14ac:dyDescent="0.3">
      <c r="B630" s="129" t="s">
        <v>1</v>
      </c>
      <c r="C630" s="129" t="s">
        <v>2</v>
      </c>
      <c r="D630" s="128" t="s">
        <v>3</v>
      </c>
      <c r="E630" s="127" t="s">
        <v>4</v>
      </c>
    </row>
    <row r="631" spans="1:6" x14ac:dyDescent="0.25">
      <c r="B631" s="112"/>
      <c r="C631" s="126"/>
      <c r="D631" s="125"/>
      <c r="E631" s="110"/>
    </row>
    <row r="632" spans="1:6" x14ac:dyDescent="0.25">
      <c r="B632" s="118"/>
      <c r="C632" s="124"/>
      <c r="D632" s="123"/>
      <c r="E632" s="110"/>
    </row>
    <row r="633" spans="1:6" ht="19.5" thickBot="1" x14ac:dyDescent="0.35">
      <c r="B633" s="214" t="s">
        <v>9</v>
      </c>
      <c r="C633" s="214"/>
      <c r="D633" s="122">
        <f>SUM(D631:D632)</f>
        <v>0</v>
      </c>
      <c r="E633" s="121">
        <f>SUM(E631:E632)</f>
        <v>0</v>
      </c>
    </row>
    <row r="634" spans="1:6" ht="16.5" thickTop="1" x14ac:dyDescent="0.25">
      <c r="A634" s="215"/>
      <c r="B634" s="215"/>
      <c r="C634" s="215"/>
      <c r="D634" s="215"/>
      <c r="E634" s="215"/>
    </row>
    <row r="635" spans="1:6" ht="18.75" x14ac:dyDescent="0.3">
      <c r="B635" s="22"/>
      <c r="C635" s="22"/>
      <c r="D635" s="23"/>
      <c r="E635" s="32"/>
      <c r="F635" s="27"/>
    </row>
    <row r="636" spans="1:6" ht="15.75" thickBot="1" x14ac:dyDescent="0.3">
      <c r="B636" s="5"/>
      <c r="C636" s="5"/>
      <c r="D636" s="10"/>
      <c r="E636" s="9"/>
      <c r="F636" s="202"/>
    </row>
    <row r="637" spans="1:6" ht="24" thickBot="1" x14ac:dyDescent="0.3">
      <c r="B637" s="216" t="s">
        <v>5</v>
      </c>
      <c r="C637" s="217"/>
      <c r="D637" s="217"/>
      <c r="E637" s="64">
        <f>SUM(E617)</f>
        <v>0</v>
      </c>
      <c r="F637" s="35"/>
    </row>
    <row r="638" spans="1:6" ht="18.75" x14ac:dyDescent="0.3">
      <c r="B638" s="5"/>
      <c r="C638" s="11"/>
      <c r="D638" s="19"/>
      <c r="E638" s="9"/>
    </row>
    <row r="639" spans="1:6" x14ac:dyDescent="0.25">
      <c r="B639" s="5"/>
      <c r="C639" s="11"/>
      <c r="D639" s="6"/>
      <c r="E639" s="15"/>
    </row>
    <row r="640" spans="1:6" x14ac:dyDescent="0.25">
      <c r="B640" s="2"/>
      <c r="C640" s="25"/>
      <c r="D640" s="25"/>
      <c r="E640" s="25"/>
    </row>
    <row r="641" spans="1:6" x14ac:dyDescent="0.25">
      <c r="B641" s="29"/>
      <c r="C641" s="29"/>
      <c r="D641" s="29"/>
      <c r="E641" s="202"/>
    </row>
    <row r="648" spans="1:6" ht="18.75" x14ac:dyDescent="0.3">
      <c r="A648" s="205" t="s">
        <v>352</v>
      </c>
      <c r="B648" s="205" t="s">
        <v>353</v>
      </c>
      <c r="C648" s="205" t="s">
        <v>354</v>
      </c>
      <c r="D648" s="205" t="s">
        <v>355</v>
      </c>
      <c r="E648" s="205" t="s">
        <v>356</v>
      </c>
      <c r="F648" s="205" t="s">
        <v>357</v>
      </c>
    </row>
    <row r="649" spans="1:6" x14ac:dyDescent="0.25">
      <c r="A649" s="206" t="s">
        <v>358</v>
      </c>
      <c r="B649" s="206" t="s">
        <v>387</v>
      </c>
      <c r="C649" s="207" t="s">
        <v>393</v>
      </c>
      <c r="D649" s="208" t="s">
        <v>421</v>
      </c>
      <c r="E649" s="206" t="s">
        <v>425</v>
      </c>
      <c r="F649" s="206">
        <v>152000</v>
      </c>
    </row>
    <row r="650" spans="1:6" x14ac:dyDescent="0.25">
      <c r="A650" s="206" t="s">
        <v>359</v>
      </c>
      <c r="B650" s="206" t="s">
        <v>387</v>
      </c>
      <c r="C650" s="207" t="s">
        <v>394</v>
      </c>
      <c r="D650" s="208" t="s">
        <v>422</v>
      </c>
      <c r="E650" s="206" t="s">
        <v>425</v>
      </c>
      <c r="F650" s="206">
        <v>341149.08</v>
      </c>
    </row>
    <row r="651" spans="1:6" x14ac:dyDescent="0.25">
      <c r="A651" s="206" t="s">
        <v>360</v>
      </c>
      <c r="B651" s="206" t="s">
        <v>387</v>
      </c>
      <c r="C651" s="207" t="s">
        <v>395</v>
      </c>
      <c r="D651" s="208" t="s">
        <v>423</v>
      </c>
      <c r="E651" s="206" t="s">
        <v>425</v>
      </c>
      <c r="F651" s="206">
        <v>25000</v>
      </c>
    </row>
    <row r="652" spans="1:6" x14ac:dyDescent="0.25">
      <c r="A652" s="206" t="s">
        <v>361</v>
      </c>
      <c r="B652" s="206" t="s">
        <v>387</v>
      </c>
      <c r="C652" s="207" t="s">
        <v>396</v>
      </c>
      <c r="D652" s="208" t="s">
        <v>423</v>
      </c>
      <c r="E652" s="206" t="s">
        <v>425</v>
      </c>
      <c r="F652" s="206">
        <v>20000</v>
      </c>
    </row>
    <row r="653" spans="1:6" x14ac:dyDescent="0.25">
      <c r="A653" s="206" t="s">
        <v>362</v>
      </c>
      <c r="B653" s="206" t="s">
        <v>387</v>
      </c>
      <c r="C653" s="207" t="s">
        <v>397</v>
      </c>
      <c r="D653" s="208" t="s">
        <v>423</v>
      </c>
      <c r="E653" s="206" t="s">
        <v>425</v>
      </c>
      <c r="F653" s="206">
        <v>15000</v>
      </c>
    </row>
    <row r="654" spans="1:6" x14ac:dyDescent="0.25">
      <c r="A654" s="206" t="s">
        <v>363</v>
      </c>
      <c r="B654" s="206" t="s">
        <v>387</v>
      </c>
      <c r="C654" s="207" t="s">
        <v>398</v>
      </c>
      <c r="D654" s="208" t="s">
        <v>421</v>
      </c>
      <c r="E654" s="206" t="s">
        <v>425</v>
      </c>
      <c r="F654" s="206">
        <v>134227.88</v>
      </c>
    </row>
    <row r="655" spans="1:6" x14ac:dyDescent="0.25">
      <c r="A655" s="206" t="s">
        <v>364</v>
      </c>
      <c r="B655" s="206" t="s">
        <v>388</v>
      </c>
      <c r="C655" s="207" t="s">
        <v>399</v>
      </c>
      <c r="D655" s="208" t="s">
        <v>422</v>
      </c>
      <c r="E655" s="206" t="s">
        <v>425</v>
      </c>
      <c r="F655" s="206">
        <v>458969.79</v>
      </c>
    </row>
    <row r="656" spans="1:6" x14ac:dyDescent="0.25">
      <c r="A656" s="206" t="s">
        <v>365</v>
      </c>
      <c r="B656" s="206" t="s">
        <v>388</v>
      </c>
      <c r="C656" s="207" t="s">
        <v>400</v>
      </c>
      <c r="D656" s="208" t="s">
        <v>422</v>
      </c>
      <c r="E656" s="206" t="s">
        <v>425</v>
      </c>
      <c r="F656" s="206">
        <v>262779.05</v>
      </c>
    </row>
    <row r="657" spans="1:6" x14ac:dyDescent="0.25">
      <c r="A657" s="206" t="s">
        <v>366</v>
      </c>
      <c r="B657" s="206" t="s">
        <v>388</v>
      </c>
      <c r="C657" s="207" t="s">
        <v>401</v>
      </c>
      <c r="D657" s="208" t="s">
        <v>422</v>
      </c>
      <c r="E657" s="206" t="s">
        <v>425</v>
      </c>
      <c r="F657" s="206">
        <v>62874.53</v>
      </c>
    </row>
    <row r="658" spans="1:6" x14ac:dyDescent="0.25">
      <c r="A658" s="206" t="s">
        <v>367</v>
      </c>
      <c r="B658" s="206" t="s">
        <v>388</v>
      </c>
      <c r="C658" s="207" t="s">
        <v>402</v>
      </c>
      <c r="D658" s="208" t="s">
        <v>424</v>
      </c>
      <c r="E658" s="206" t="s">
        <v>425</v>
      </c>
      <c r="F658" s="206">
        <v>77916.67</v>
      </c>
    </row>
    <row r="659" spans="1:6" x14ac:dyDescent="0.25">
      <c r="A659" s="206" t="s">
        <v>368</v>
      </c>
      <c r="B659" s="206" t="s">
        <v>388</v>
      </c>
      <c r="C659" s="207" t="s">
        <v>403</v>
      </c>
      <c r="D659" s="208" t="s">
        <v>424</v>
      </c>
      <c r="E659" s="206" t="s">
        <v>425</v>
      </c>
      <c r="F659" s="206">
        <v>25000</v>
      </c>
    </row>
    <row r="660" spans="1:6" x14ac:dyDescent="0.25">
      <c r="A660" s="206" t="s">
        <v>369</v>
      </c>
      <c r="B660" s="206" t="s">
        <v>388</v>
      </c>
      <c r="C660" s="207" t="s">
        <v>404</v>
      </c>
      <c r="D660" s="208" t="s">
        <v>424</v>
      </c>
      <c r="E660" s="206" t="s">
        <v>425</v>
      </c>
      <c r="F660" s="206">
        <v>27500</v>
      </c>
    </row>
    <row r="661" spans="1:6" x14ac:dyDescent="0.25">
      <c r="A661" s="206" t="s">
        <v>370</v>
      </c>
      <c r="B661" s="206" t="s">
        <v>388</v>
      </c>
      <c r="C661" s="207" t="s">
        <v>405</v>
      </c>
      <c r="D661" s="208" t="s">
        <v>424</v>
      </c>
      <c r="E661" s="206" t="s">
        <v>425</v>
      </c>
      <c r="F661" s="206">
        <v>13500</v>
      </c>
    </row>
    <row r="662" spans="1:6" x14ac:dyDescent="0.25">
      <c r="A662" s="206" t="s">
        <v>371</v>
      </c>
      <c r="B662" s="206" t="s">
        <v>389</v>
      </c>
      <c r="C662" s="207" t="s">
        <v>406</v>
      </c>
      <c r="D662" s="208" t="s">
        <v>422</v>
      </c>
      <c r="E662" s="206" t="s">
        <v>425</v>
      </c>
      <c r="F662" s="206">
        <v>450478.39</v>
      </c>
    </row>
    <row r="663" spans="1:6" x14ac:dyDescent="0.25">
      <c r="A663" s="206" t="s">
        <v>372</v>
      </c>
      <c r="B663" s="206" t="s">
        <v>389</v>
      </c>
      <c r="C663" s="207" t="s">
        <v>407</v>
      </c>
      <c r="D663" s="208" t="s">
        <v>422</v>
      </c>
      <c r="E663" s="206" t="s">
        <v>425</v>
      </c>
      <c r="F663" s="206">
        <v>1030892.78</v>
      </c>
    </row>
    <row r="664" spans="1:6" x14ac:dyDescent="0.25">
      <c r="A664" s="206" t="s">
        <v>373</v>
      </c>
      <c r="B664" s="206" t="s">
        <v>389</v>
      </c>
      <c r="C664" s="207" t="s">
        <v>408</v>
      </c>
      <c r="D664" s="208" t="s">
        <v>422</v>
      </c>
      <c r="E664" s="206" t="s">
        <v>425</v>
      </c>
      <c r="F664" s="206">
        <v>90588.54</v>
      </c>
    </row>
    <row r="665" spans="1:6" x14ac:dyDescent="0.25">
      <c r="A665" s="206" t="s">
        <v>374</v>
      </c>
      <c r="B665" s="206" t="s">
        <v>389</v>
      </c>
      <c r="C665" s="207" t="s">
        <v>409</v>
      </c>
      <c r="D665" s="208" t="s">
        <v>422</v>
      </c>
      <c r="E665" s="206" t="s">
        <v>425</v>
      </c>
      <c r="F665" s="206">
        <v>104383.14</v>
      </c>
    </row>
    <row r="666" spans="1:6" x14ac:dyDescent="0.25">
      <c r="A666" s="206" t="s">
        <v>375</v>
      </c>
      <c r="B666" s="206" t="s">
        <v>389</v>
      </c>
      <c r="C666" s="207" t="s">
        <v>410</v>
      </c>
      <c r="D666" s="208" t="s">
        <v>422</v>
      </c>
      <c r="E666" s="206" t="s">
        <v>425</v>
      </c>
      <c r="F666" s="206">
        <v>221462.45</v>
      </c>
    </row>
    <row r="667" spans="1:6" x14ac:dyDescent="0.25">
      <c r="A667" s="206" t="s">
        <v>376</v>
      </c>
      <c r="B667" s="206" t="s">
        <v>389</v>
      </c>
      <c r="C667" s="207" t="s">
        <v>411</v>
      </c>
      <c r="D667" s="208" t="s">
        <v>422</v>
      </c>
      <c r="E667" s="206" t="s">
        <v>425</v>
      </c>
      <c r="F667" s="206">
        <v>280176.25</v>
      </c>
    </row>
    <row r="668" spans="1:6" x14ac:dyDescent="0.25">
      <c r="A668" s="206" t="s">
        <v>377</v>
      </c>
      <c r="B668" s="206" t="s">
        <v>389</v>
      </c>
      <c r="C668" s="207" t="s">
        <v>412</v>
      </c>
      <c r="D668" s="208" t="s">
        <v>422</v>
      </c>
      <c r="E668" s="206" t="s">
        <v>425</v>
      </c>
      <c r="F668" s="206">
        <v>150159.46</v>
      </c>
    </row>
    <row r="669" spans="1:6" x14ac:dyDescent="0.25">
      <c r="A669" s="206" t="s">
        <v>378</v>
      </c>
      <c r="B669" s="206" t="s">
        <v>389</v>
      </c>
      <c r="C669" s="207" t="s">
        <v>413</v>
      </c>
      <c r="D669" s="208" t="s">
        <v>422</v>
      </c>
      <c r="E669" s="206" t="s">
        <v>425</v>
      </c>
      <c r="F669" s="206">
        <v>55318.62</v>
      </c>
    </row>
    <row r="670" spans="1:6" x14ac:dyDescent="0.25">
      <c r="A670" s="206" t="s">
        <v>379</v>
      </c>
      <c r="B670" s="206" t="s">
        <v>389</v>
      </c>
      <c r="C670" s="207" t="s">
        <v>414</v>
      </c>
      <c r="D670" s="208" t="s">
        <v>422</v>
      </c>
      <c r="E670" s="206" t="s">
        <v>425</v>
      </c>
      <c r="F670" s="206">
        <v>267445.23</v>
      </c>
    </row>
    <row r="671" spans="1:6" x14ac:dyDescent="0.25">
      <c r="A671" s="206" t="s">
        <v>380</v>
      </c>
      <c r="B671" s="206" t="s">
        <v>390</v>
      </c>
      <c r="C671" s="207" t="s">
        <v>415</v>
      </c>
      <c r="D671" s="208" t="s">
        <v>422</v>
      </c>
      <c r="E671" s="206" t="s">
        <v>425</v>
      </c>
      <c r="F671" s="206">
        <v>78593.16</v>
      </c>
    </row>
    <row r="672" spans="1:6" x14ac:dyDescent="0.25">
      <c r="A672" s="206" t="s">
        <v>381</v>
      </c>
      <c r="B672" s="206" t="s">
        <v>390</v>
      </c>
      <c r="C672" s="207" t="s">
        <v>416</v>
      </c>
      <c r="D672" s="208" t="s">
        <v>422</v>
      </c>
      <c r="E672" s="206" t="s">
        <v>425</v>
      </c>
      <c r="F672" s="206">
        <v>112619.6</v>
      </c>
    </row>
    <row r="673" spans="1:6" x14ac:dyDescent="0.25">
      <c r="A673" s="206" t="s">
        <v>382</v>
      </c>
      <c r="B673" s="206" t="s">
        <v>390</v>
      </c>
      <c r="C673" s="207" t="s">
        <v>417</v>
      </c>
      <c r="D673" s="208" t="s">
        <v>422</v>
      </c>
      <c r="E673" s="206" t="s">
        <v>425</v>
      </c>
      <c r="F673" s="206">
        <v>272931.11</v>
      </c>
    </row>
    <row r="674" spans="1:6" x14ac:dyDescent="0.25">
      <c r="A674" s="206" t="s">
        <v>383</v>
      </c>
      <c r="B674" s="206" t="s">
        <v>390</v>
      </c>
      <c r="C674" s="207" t="s">
        <v>418</v>
      </c>
      <c r="D674" s="208" t="s">
        <v>422</v>
      </c>
      <c r="E674" s="206" t="s">
        <v>425</v>
      </c>
      <c r="F674" s="206">
        <v>51013.29</v>
      </c>
    </row>
    <row r="675" spans="1:6" x14ac:dyDescent="0.25">
      <c r="A675" s="206" t="s">
        <v>384</v>
      </c>
      <c r="B675" s="206" t="s">
        <v>390</v>
      </c>
      <c r="C675" s="207" t="s">
        <v>419</v>
      </c>
      <c r="D675" s="208" t="s">
        <v>422</v>
      </c>
      <c r="E675" s="206" t="s">
        <v>425</v>
      </c>
      <c r="F675" s="206">
        <v>188102.56</v>
      </c>
    </row>
    <row r="676" spans="1:6" x14ac:dyDescent="0.25">
      <c r="A676" s="206" t="s">
        <v>385</v>
      </c>
      <c r="B676" s="206" t="s">
        <v>391</v>
      </c>
      <c r="C676" s="207" t="s">
        <v>404</v>
      </c>
      <c r="D676" s="208" t="s">
        <v>422</v>
      </c>
      <c r="E676" s="206" t="s">
        <v>425</v>
      </c>
      <c r="F676" s="206">
        <v>106011.85</v>
      </c>
    </row>
    <row r="677" spans="1:6" x14ac:dyDescent="0.25">
      <c r="A677" s="206" t="s">
        <v>386</v>
      </c>
      <c r="B677" s="206" t="s">
        <v>392</v>
      </c>
      <c r="C677" s="207" t="s">
        <v>420</v>
      </c>
      <c r="D677" s="208" t="s">
        <v>422</v>
      </c>
      <c r="E677" s="206" t="s">
        <v>425</v>
      </c>
      <c r="F677" s="206">
        <v>114777.59</v>
      </c>
    </row>
    <row r="678" spans="1:6" ht="15.75" x14ac:dyDescent="0.25">
      <c r="A678" s="209" t="s">
        <v>426</v>
      </c>
      <c r="B678" s="210"/>
      <c r="C678" s="210"/>
      <c r="D678" s="211"/>
      <c r="E678" s="212">
        <v>5190871.0199999996</v>
      </c>
      <c r="F678" s="213"/>
    </row>
  </sheetData>
  <mergeCells count="72">
    <mergeCell ref="C39:D39"/>
    <mergeCell ref="B32:F32"/>
    <mergeCell ref="B36:C36"/>
    <mergeCell ref="B12:F12"/>
    <mergeCell ref="B28:C28"/>
    <mergeCell ref="B20:C20"/>
    <mergeCell ref="B23:F23"/>
    <mergeCell ref="D34:D35"/>
    <mergeCell ref="E34:E35"/>
    <mergeCell ref="B6:H6"/>
    <mergeCell ref="B7:H7"/>
    <mergeCell ref="B4:H4"/>
    <mergeCell ref="B5:H5"/>
    <mergeCell ref="B10:F10"/>
    <mergeCell ref="B55:E55"/>
    <mergeCell ref="B111:E111"/>
    <mergeCell ref="D113:D120"/>
    <mergeCell ref="B124:E124"/>
    <mergeCell ref="D126:D158"/>
    <mergeCell ref="B159:D159"/>
    <mergeCell ref="B164:E164"/>
    <mergeCell ref="B167:E167"/>
    <mergeCell ref="B170:E170"/>
    <mergeCell ref="B171:E171"/>
    <mergeCell ref="B194:E194"/>
    <mergeCell ref="D196:D199"/>
    <mergeCell ref="B205:D205"/>
    <mergeCell ref="B172:E172"/>
    <mergeCell ref="B173:E173"/>
    <mergeCell ref="B177:D177"/>
    <mergeCell ref="B179:D179"/>
    <mergeCell ref="E179:F179"/>
    <mergeCell ref="A221:D221"/>
    <mergeCell ref="A224:B224"/>
    <mergeCell ref="A227:D227"/>
    <mergeCell ref="A230:B230"/>
    <mergeCell ref="A237:D237"/>
    <mergeCell ref="A240:B240"/>
    <mergeCell ref="A242:D242"/>
    <mergeCell ref="A246:B246"/>
    <mergeCell ref="A250:C250"/>
    <mergeCell ref="B268:E268"/>
    <mergeCell ref="B271:C271"/>
    <mergeCell ref="B274:E274"/>
    <mergeCell ref="B278:C278"/>
    <mergeCell ref="B285:E285"/>
    <mergeCell ref="B288:C288"/>
    <mergeCell ref="B290:E290"/>
    <mergeCell ref="B294:C294"/>
    <mergeCell ref="A295:E295"/>
    <mergeCell ref="B298:D298"/>
    <mergeCell ref="B310:E310"/>
    <mergeCell ref="B541:E541"/>
    <mergeCell ref="B544:C544"/>
    <mergeCell ref="B547:E547"/>
    <mergeCell ref="D549:D580"/>
    <mergeCell ref="B581:D581"/>
    <mergeCell ref="B584:E584"/>
    <mergeCell ref="D586:D591"/>
    <mergeCell ref="B594:D594"/>
    <mergeCell ref="B608:E608"/>
    <mergeCell ref="B611:C611"/>
    <mergeCell ref="B614:E614"/>
    <mergeCell ref="B617:C617"/>
    <mergeCell ref="B624:E624"/>
    <mergeCell ref="B627:C627"/>
    <mergeCell ref="B629:E629"/>
    <mergeCell ref="A678:D678"/>
    <mergeCell ref="E678:F678"/>
    <mergeCell ref="B633:C633"/>
    <mergeCell ref="A634:E634"/>
    <mergeCell ref="B637:D637"/>
  </mergeCells>
  <pageMargins left="0.7" right="0.7" top="0.75" bottom="0.75" header="0.3" footer="0.3"/>
  <pageSetup scale="45" orientation="portrait" verticalDpi="0" r:id="rId1"/>
  <rowBreaks count="8" manualBreakCount="8">
    <brk id="42" max="5" man="1"/>
    <brk id="108" max="5" man="1"/>
    <brk id="180" max="5" man="1"/>
    <brk id="252" max="5" man="1"/>
    <brk id="299" max="5" man="1"/>
    <brk id="460" max="5" man="1"/>
    <brk id="545" max="5" man="1"/>
    <brk id="638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3F684-F70B-450D-B03E-C7C5ECDA384B}">
  <dimension ref="A1:P85"/>
  <sheetViews>
    <sheetView view="pageBreakPreview" zoomScale="60" zoomScaleNormal="80" workbookViewId="0">
      <selection activeCell="G92" sqref="G92"/>
    </sheetView>
  </sheetViews>
  <sheetFormatPr baseColWidth="10" defaultRowHeight="21" x14ac:dyDescent="0.35"/>
  <cols>
    <col min="1" max="1" width="65.7109375" style="267" customWidth="1"/>
    <col min="2" max="2" width="33.7109375" style="268" bestFit="1" customWidth="1"/>
    <col min="3" max="3" width="26.42578125" style="81" customWidth="1"/>
    <col min="4" max="4" width="25.28515625" style="81" customWidth="1"/>
    <col min="5" max="5" width="23.140625" style="81" customWidth="1"/>
    <col min="6" max="6" width="19" style="81" customWidth="1"/>
    <col min="7" max="7" width="20.42578125" style="81" customWidth="1"/>
    <col min="8" max="8" width="21" style="269" customWidth="1"/>
    <col min="9" max="9" width="20.42578125" style="81" customWidth="1"/>
    <col min="10" max="10" width="23.42578125" style="81" customWidth="1"/>
    <col min="11" max="11" width="19.140625" style="81" customWidth="1"/>
    <col min="12" max="12" width="14.5703125" style="81" customWidth="1"/>
    <col min="13" max="13" width="13.28515625" style="81" customWidth="1"/>
    <col min="14" max="15" width="14.42578125" style="270" bestFit="1" customWidth="1"/>
    <col min="16" max="16" width="23.140625" style="270" customWidth="1"/>
  </cols>
  <sheetData>
    <row r="1" spans="1:16" x14ac:dyDescent="0.25">
      <c r="A1" s="261" t="s">
        <v>427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</row>
    <row r="2" spans="1:16" x14ac:dyDescent="0.25">
      <c r="A2" s="263" t="s">
        <v>428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</row>
    <row r="3" spans="1:16" x14ac:dyDescent="0.25">
      <c r="A3" s="265">
        <v>2026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</row>
    <row r="4" spans="1:16" x14ac:dyDescent="0.25">
      <c r="A4" s="263" t="s">
        <v>429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</row>
    <row r="5" spans="1:16" x14ac:dyDescent="0.25">
      <c r="A5" s="264" t="s">
        <v>430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</row>
    <row r="7" spans="1:16" x14ac:dyDescent="0.25">
      <c r="A7" s="271" t="s">
        <v>431</v>
      </c>
      <c r="B7" s="272" t="s">
        <v>432</v>
      </c>
      <c r="C7" s="273" t="s">
        <v>433</v>
      </c>
      <c r="D7" s="274" t="s">
        <v>434</v>
      </c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6"/>
    </row>
    <row r="8" spans="1:16" x14ac:dyDescent="0.35">
      <c r="A8" s="271"/>
      <c r="B8" s="277"/>
      <c r="C8" s="278"/>
      <c r="D8" s="279" t="s">
        <v>435</v>
      </c>
      <c r="E8" s="279" t="s">
        <v>436</v>
      </c>
      <c r="F8" s="279" t="s">
        <v>437</v>
      </c>
      <c r="G8" s="279" t="s">
        <v>438</v>
      </c>
      <c r="H8" s="280" t="s">
        <v>439</v>
      </c>
      <c r="I8" s="279" t="s">
        <v>440</v>
      </c>
      <c r="J8" s="281" t="s">
        <v>441</v>
      </c>
      <c r="K8" s="279" t="s">
        <v>442</v>
      </c>
      <c r="L8" s="279" t="s">
        <v>443</v>
      </c>
      <c r="M8" s="279" t="s">
        <v>444</v>
      </c>
      <c r="N8" s="279" t="s">
        <v>445</v>
      </c>
      <c r="O8" s="281" t="s">
        <v>446</v>
      </c>
      <c r="P8" s="282" t="s">
        <v>447</v>
      </c>
    </row>
    <row r="9" spans="1:16" x14ac:dyDescent="0.35">
      <c r="A9" s="283" t="s">
        <v>448</v>
      </c>
      <c r="B9" s="284"/>
      <c r="C9" s="285"/>
      <c r="D9" s="285"/>
      <c r="E9" s="285"/>
      <c r="F9" s="285"/>
      <c r="G9" s="285"/>
      <c r="H9" s="286"/>
      <c r="I9" s="285"/>
      <c r="J9" s="285"/>
      <c r="K9" s="285"/>
      <c r="L9" s="285"/>
      <c r="M9" s="285"/>
      <c r="N9" s="285"/>
      <c r="O9" s="285"/>
      <c r="P9" s="287"/>
    </row>
    <row r="10" spans="1:16" ht="15.75" x14ac:dyDescent="0.25">
      <c r="A10" s="288" t="s">
        <v>449</v>
      </c>
      <c r="B10" s="289">
        <f>B11+B12+B13+B14+B15</f>
        <v>1315474222</v>
      </c>
      <c r="C10" s="289">
        <f>C11+C12+C13+C14+C15</f>
        <v>1314774222</v>
      </c>
      <c r="D10" s="290">
        <f>SUM(D11:D15)</f>
        <v>89016390.289999992</v>
      </c>
      <c r="E10" s="291">
        <f>SUM(E11:E15)</f>
        <v>93030583.560000002</v>
      </c>
      <c r="F10" s="290">
        <f t="shared" ref="F10:K10" si="0">SUM(F11:F15)</f>
        <v>92654471.870000005</v>
      </c>
      <c r="G10" s="290">
        <f t="shared" si="0"/>
        <v>93774446.320000008</v>
      </c>
      <c r="H10" s="290">
        <f t="shared" si="0"/>
        <v>149502725.06</v>
      </c>
      <c r="I10" s="290">
        <f t="shared" si="0"/>
        <v>93429012.219999999</v>
      </c>
      <c r="J10" s="290">
        <f t="shared" si="0"/>
        <v>101495702.37</v>
      </c>
      <c r="K10" s="290">
        <f t="shared" si="0"/>
        <v>95430139.390000001</v>
      </c>
      <c r="L10" s="290">
        <f>SUM(L11:L15)</f>
        <v>0</v>
      </c>
      <c r="M10" s="286">
        <f t="shared" ref="M10:O10" si="1">SUM(M11:M15)</f>
        <v>0</v>
      </c>
      <c r="N10" s="286">
        <f t="shared" si="1"/>
        <v>0</v>
      </c>
      <c r="O10" s="286">
        <f t="shared" si="1"/>
        <v>0</v>
      </c>
      <c r="P10" s="290">
        <f>SUM(D10:O10)</f>
        <v>808333471.08000004</v>
      </c>
    </row>
    <row r="11" spans="1:16" ht="15.75" x14ac:dyDescent="0.25">
      <c r="A11" s="292" t="s">
        <v>450</v>
      </c>
      <c r="B11" s="293">
        <v>882654345</v>
      </c>
      <c r="C11" s="293">
        <v>879232345</v>
      </c>
      <c r="D11" s="293">
        <f>534235.32+74402170.67</f>
        <v>74936405.989999995</v>
      </c>
      <c r="E11" s="294">
        <f>3689393.59+75297004</f>
        <v>78986397.590000004</v>
      </c>
      <c r="F11" s="295">
        <v>78223743</v>
      </c>
      <c r="G11" s="294">
        <v>79667488.170000002</v>
      </c>
      <c r="H11" s="294">
        <v>79055582.390000001</v>
      </c>
      <c r="I11" s="294">
        <v>73072094.730000004</v>
      </c>
      <c r="J11" s="294">
        <f>2313355.64+71846031.33</f>
        <v>74159386.969999999</v>
      </c>
      <c r="K11" s="294">
        <v>79861556.480000004</v>
      </c>
      <c r="L11" s="294"/>
      <c r="M11" s="294"/>
      <c r="N11" s="294"/>
      <c r="O11" s="294"/>
      <c r="P11" s="294">
        <f t="shared" ref="P11:P39" si="2">SUM(D11:O11)</f>
        <v>617962655.32000005</v>
      </c>
    </row>
    <row r="12" spans="1:16" ht="15.75" x14ac:dyDescent="0.25">
      <c r="A12" s="292" t="s">
        <v>451</v>
      </c>
      <c r="B12" s="293">
        <v>143846303</v>
      </c>
      <c r="C12" s="293">
        <v>146448303</v>
      </c>
      <c r="D12" s="293">
        <v>3060000</v>
      </c>
      <c r="E12" s="294">
        <v>3120000</v>
      </c>
      <c r="F12" s="295">
        <v>3060000</v>
      </c>
      <c r="G12" s="294">
        <v>3060000</v>
      </c>
      <c r="H12" s="294">
        <v>59343147.359999999</v>
      </c>
      <c r="I12" s="294">
        <v>9050830.2800000012</v>
      </c>
      <c r="J12" s="294">
        <f>3029166.67+4363000</f>
        <v>7392166.6699999999</v>
      </c>
      <c r="K12" s="294">
        <v>4511750</v>
      </c>
      <c r="L12" s="294"/>
      <c r="M12" s="294"/>
      <c r="N12" s="294"/>
      <c r="O12" s="294"/>
      <c r="P12" s="294">
        <f t="shared" si="2"/>
        <v>92597894.310000002</v>
      </c>
    </row>
    <row r="13" spans="1:16" ht="15.75" x14ac:dyDescent="0.25">
      <c r="A13" s="292" t="s">
        <v>452</v>
      </c>
      <c r="B13" s="293">
        <v>1648500</v>
      </c>
      <c r="C13" s="293">
        <v>1648500</v>
      </c>
      <c r="D13" s="293">
        <v>220000</v>
      </c>
      <c r="E13" s="294">
        <v>30000</v>
      </c>
      <c r="F13" s="295">
        <v>440000</v>
      </c>
      <c r="G13" s="294">
        <v>30000</v>
      </c>
      <c r="H13" s="294">
        <v>15000</v>
      </c>
      <c r="I13" s="294">
        <v>175000</v>
      </c>
      <c r="J13" s="294">
        <v>110000</v>
      </c>
      <c r="K13" s="294">
        <v>0</v>
      </c>
      <c r="L13" s="294"/>
      <c r="M13" s="294"/>
      <c r="N13" s="294"/>
      <c r="O13" s="294"/>
      <c r="P13" s="294">
        <f t="shared" si="2"/>
        <v>1020000</v>
      </c>
    </row>
    <row r="14" spans="1:16" ht="15.75" x14ac:dyDescent="0.25">
      <c r="A14" s="292" t="s">
        <v>453</v>
      </c>
      <c r="B14" s="293">
        <v>110381333</v>
      </c>
      <c r="C14" s="293">
        <v>110501333</v>
      </c>
      <c r="D14" s="293">
        <v>55000</v>
      </c>
      <c r="E14" s="294">
        <v>0</v>
      </c>
      <c r="F14" s="295">
        <v>0</v>
      </c>
      <c r="G14" s="294">
        <v>30000</v>
      </c>
      <c r="H14" s="294">
        <v>0</v>
      </c>
      <c r="I14" s="294">
        <v>30000</v>
      </c>
      <c r="J14" s="294">
        <v>8800000</v>
      </c>
      <c r="K14" s="294">
        <v>60000</v>
      </c>
      <c r="L14" s="294"/>
      <c r="M14" s="294"/>
      <c r="N14" s="294"/>
      <c r="O14" s="294"/>
      <c r="P14" s="294">
        <f t="shared" si="2"/>
        <v>8975000</v>
      </c>
    </row>
    <row r="15" spans="1:16" ht="15.75" x14ac:dyDescent="0.25">
      <c r="A15" s="292" t="s">
        <v>454</v>
      </c>
      <c r="B15" s="293">
        <v>176943741</v>
      </c>
      <c r="C15" s="293">
        <v>176943741</v>
      </c>
      <c r="D15" s="293">
        <f>213.76+10744770.54</f>
        <v>10744984.299999999</v>
      </c>
      <c r="E15" s="294">
        <v>10894185.970000001</v>
      </c>
      <c r="F15" s="295">
        <v>10930728.869999999</v>
      </c>
      <c r="G15" s="294">
        <v>10986958.15</v>
      </c>
      <c r="H15" s="294">
        <v>11088995.309999999</v>
      </c>
      <c r="I15" s="294">
        <v>11101087.210000001</v>
      </c>
      <c r="J15" s="294">
        <f>19190.96+11014957.77</f>
        <v>11034148.73</v>
      </c>
      <c r="K15" s="294">
        <v>10996832.91</v>
      </c>
      <c r="L15" s="294"/>
      <c r="M15" s="294"/>
      <c r="N15" s="294"/>
      <c r="O15" s="294"/>
      <c r="P15" s="294">
        <f t="shared" si="2"/>
        <v>87777921.449999988</v>
      </c>
    </row>
    <row r="16" spans="1:16" ht="15.75" x14ac:dyDescent="0.25">
      <c r="A16" s="288" t="s">
        <v>455</v>
      </c>
      <c r="B16" s="289">
        <f>B17+B18+B19+B20+B21+B22+B23+B24+B25</f>
        <v>414373418</v>
      </c>
      <c r="C16" s="289">
        <f>C17+C18+C19+C20+C21+C22+C23+C24+C25</f>
        <v>377857527.64999998</v>
      </c>
      <c r="D16" s="289">
        <f>D17+D18+D19+D20+D21+D22+D23+D24+D25</f>
        <v>9521466.1199999992</v>
      </c>
      <c r="E16" s="289">
        <f>E17+E18+E19+E20+E21+E22+E23+E24+E25</f>
        <v>30983224.200000003</v>
      </c>
      <c r="F16" s="290">
        <f t="shared" ref="F16:J16" si="3">SUM(F17:F25)</f>
        <v>5930422.9100000001</v>
      </c>
      <c r="G16" s="290">
        <f t="shared" si="3"/>
        <v>8895933.4499999993</v>
      </c>
      <c r="H16" s="290">
        <f>SUM(H18:H25)</f>
        <v>30800880.129999995</v>
      </c>
      <c r="I16" s="290">
        <f t="shared" si="3"/>
        <v>22319510.530000001</v>
      </c>
      <c r="J16" s="290">
        <f t="shared" si="3"/>
        <v>17370575.599999998</v>
      </c>
      <c r="K16" s="290">
        <f>SUM(K17:K25)</f>
        <v>15381788.629999999</v>
      </c>
      <c r="L16" s="290">
        <f>SUM(L17:L25)</f>
        <v>0</v>
      </c>
      <c r="M16" s="290">
        <f>SUM(M17:M25)</f>
        <v>0</v>
      </c>
      <c r="N16" s="290">
        <f>SUM(N17:N25)</f>
        <v>0</v>
      </c>
      <c r="O16" s="286">
        <f t="shared" ref="O16" si="4">SUM(O17:O25)</f>
        <v>0</v>
      </c>
      <c r="P16" s="290">
        <f t="shared" ref="P16:P26" si="5">SUM(D16:O16)</f>
        <v>141203801.56999999</v>
      </c>
    </row>
    <row r="17" spans="1:16" ht="15.75" x14ac:dyDescent="0.25">
      <c r="A17" s="292" t="s">
        <v>456</v>
      </c>
      <c r="B17" s="293">
        <v>35051141</v>
      </c>
      <c r="C17" s="293">
        <v>40351141</v>
      </c>
      <c r="D17" s="293">
        <v>23805</v>
      </c>
      <c r="E17" s="294">
        <v>1243413.97</v>
      </c>
      <c r="F17" s="294">
        <v>33050</v>
      </c>
      <c r="G17" s="294">
        <v>5900</v>
      </c>
      <c r="H17" s="269">
        <v>0</v>
      </c>
      <c r="I17" s="294">
        <v>56715</v>
      </c>
      <c r="J17" s="294">
        <v>6000</v>
      </c>
      <c r="K17" s="294">
        <v>25010</v>
      </c>
      <c r="L17" s="294"/>
      <c r="M17" s="294"/>
      <c r="N17" s="294"/>
      <c r="O17" s="294"/>
      <c r="P17" s="294">
        <f t="shared" si="5"/>
        <v>1393893.97</v>
      </c>
    </row>
    <row r="18" spans="1:16" ht="15.75" x14ac:dyDescent="0.25">
      <c r="A18" s="292" t="s">
        <v>457</v>
      </c>
      <c r="B18" s="293">
        <v>62816535</v>
      </c>
      <c r="C18" s="293">
        <v>62816535</v>
      </c>
      <c r="D18" s="293">
        <v>0</v>
      </c>
      <c r="E18" s="294">
        <v>52590.65</v>
      </c>
      <c r="F18" s="294">
        <v>4620</v>
      </c>
      <c r="G18" s="294">
        <v>4864323.46</v>
      </c>
      <c r="H18" s="294">
        <v>23600000</v>
      </c>
      <c r="I18" s="294">
        <v>14163270</v>
      </c>
      <c r="J18" s="294">
        <v>5139.8999999999996</v>
      </c>
      <c r="K18" s="294">
        <v>10115084</v>
      </c>
      <c r="L18" s="294"/>
      <c r="M18" s="294"/>
      <c r="N18" s="294"/>
      <c r="O18" s="294"/>
      <c r="P18" s="294">
        <f t="shared" si="5"/>
        <v>52805028.009999998</v>
      </c>
    </row>
    <row r="19" spans="1:16" ht="15.75" x14ac:dyDescent="0.25">
      <c r="A19" s="292" t="s">
        <v>458</v>
      </c>
      <c r="B19" s="293">
        <v>14325617</v>
      </c>
      <c r="C19" s="293">
        <v>14025617</v>
      </c>
      <c r="D19" s="293">
        <v>476631.39</v>
      </c>
      <c r="E19" s="294">
        <v>1049196.5900000001</v>
      </c>
      <c r="F19" s="294">
        <v>980062.56</v>
      </c>
      <c r="G19" s="294">
        <v>1042315.3300000003</v>
      </c>
      <c r="H19" s="294">
        <v>1136970.8600000001</v>
      </c>
      <c r="I19" s="294">
        <v>1595921.7100000002</v>
      </c>
      <c r="J19" s="294">
        <v>2047415.6100000003</v>
      </c>
      <c r="K19" s="294">
        <v>284171.73</v>
      </c>
      <c r="L19" s="294"/>
      <c r="M19" s="294"/>
      <c r="N19" s="294"/>
      <c r="O19" s="294"/>
      <c r="P19" s="294">
        <f t="shared" si="5"/>
        <v>8612685.7800000012</v>
      </c>
    </row>
    <row r="20" spans="1:16" ht="15.75" x14ac:dyDescent="0.25">
      <c r="A20" s="292" t="s">
        <v>459</v>
      </c>
      <c r="B20" s="293">
        <v>1210508</v>
      </c>
      <c r="C20" s="293">
        <v>2310508</v>
      </c>
      <c r="D20" s="293">
        <v>112765</v>
      </c>
      <c r="E20" s="294">
        <v>45085</v>
      </c>
      <c r="F20" s="294">
        <v>0</v>
      </c>
      <c r="G20" s="294">
        <v>20665</v>
      </c>
      <c r="H20" s="294">
        <v>0</v>
      </c>
      <c r="I20" s="294">
        <v>1150</v>
      </c>
      <c r="J20" s="294">
        <v>1025</v>
      </c>
      <c r="K20" s="294">
        <v>0</v>
      </c>
      <c r="L20" s="294"/>
      <c r="M20" s="294"/>
      <c r="N20" s="294"/>
      <c r="O20" s="294"/>
      <c r="P20" s="294">
        <f t="shared" si="5"/>
        <v>180690</v>
      </c>
    </row>
    <row r="21" spans="1:16" ht="15.75" x14ac:dyDescent="0.25">
      <c r="A21" s="292" t="s">
        <v>460</v>
      </c>
      <c r="B21" s="293">
        <v>19410066</v>
      </c>
      <c r="C21" s="293">
        <v>19631396</v>
      </c>
      <c r="D21" s="293">
        <v>0</v>
      </c>
      <c r="E21" s="294">
        <v>351339.67</v>
      </c>
      <c r="F21" s="294">
        <v>147200.73000000001</v>
      </c>
      <c r="G21" s="294">
        <v>145785.76999999999</v>
      </c>
      <c r="H21" s="294">
        <v>0</v>
      </c>
      <c r="I21" s="294">
        <v>47656.75</v>
      </c>
      <c r="J21" s="294">
        <v>6837835.0099999998</v>
      </c>
      <c r="K21" s="294">
        <v>67963.75</v>
      </c>
      <c r="L21" s="294"/>
      <c r="M21" s="294"/>
      <c r="N21" s="294"/>
      <c r="O21" s="294"/>
      <c r="P21" s="294">
        <f t="shared" si="5"/>
        <v>7597781.6799999997</v>
      </c>
    </row>
    <row r="22" spans="1:16" ht="15.75" x14ac:dyDescent="0.25">
      <c r="A22" s="292" t="s">
        <v>461</v>
      </c>
      <c r="B22" s="293">
        <v>43616689</v>
      </c>
      <c r="C22" s="293">
        <v>36873488.939999998</v>
      </c>
      <c r="D22" s="293">
        <v>251299.69</v>
      </c>
      <c r="E22" s="294">
        <v>2320545.04</v>
      </c>
      <c r="F22" s="294">
        <v>0</v>
      </c>
      <c r="G22" s="294">
        <v>0</v>
      </c>
      <c r="H22" s="294">
        <v>1443799.38</v>
      </c>
      <c r="I22" s="294">
        <v>1327138.76</v>
      </c>
      <c r="J22" s="294">
        <v>1526366.34</v>
      </c>
      <c r="K22" s="294">
        <v>2211125.66</v>
      </c>
      <c r="L22" s="294"/>
      <c r="M22" s="294"/>
      <c r="N22" s="294"/>
      <c r="O22" s="294"/>
      <c r="P22" s="294">
        <f t="shared" si="5"/>
        <v>9080274.870000001</v>
      </c>
    </row>
    <row r="23" spans="1:16" ht="31.5" x14ac:dyDescent="0.25">
      <c r="A23" s="292" t="s">
        <v>462</v>
      </c>
      <c r="B23" s="293">
        <v>20233742</v>
      </c>
      <c r="C23" s="293">
        <v>34846742</v>
      </c>
      <c r="D23" s="293">
        <v>0</v>
      </c>
      <c r="E23" s="294">
        <v>781822.79</v>
      </c>
      <c r="F23" s="294">
        <v>2121245.61</v>
      </c>
      <c r="G23" s="294">
        <v>796901.96</v>
      </c>
      <c r="H23" s="294">
        <v>705438.02</v>
      </c>
      <c r="I23" s="294">
        <v>354926.82</v>
      </c>
      <c r="J23" s="294">
        <v>859595.01</v>
      </c>
      <c r="K23" s="294">
        <v>1341190.04</v>
      </c>
      <c r="L23" s="294"/>
      <c r="M23" s="294"/>
      <c r="N23" s="294"/>
      <c r="O23" s="294"/>
      <c r="P23" s="294">
        <f t="shared" si="5"/>
        <v>6961120.25</v>
      </c>
    </row>
    <row r="24" spans="1:16" ht="31.5" x14ac:dyDescent="0.25">
      <c r="A24" s="292" t="s">
        <v>463</v>
      </c>
      <c r="B24" s="293">
        <v>215882302</v>
      </c>
      <c r="C24" s="293">
        <v>162523281.71000001</v>
      </c>
      <c r="D24" s="269">
        <v>8656965.0399999991</v>
      </c>
      <c r="E24" s="294">
        <v>24161567.870000001</v>
      </c>
      <c r="F24" s="294">
        <v>2589649.34</v>
      </c>
      <c r="G24" s="294">
        <v>1944305.76</v>
      </c>
      <c r="H24" s="294">
        <v>3862507.2199999997</v>
      </c>
      <c r="I24" s="294">
        <v>4732032.4300000006</v>
      </c>
      <c r="J24" s="294">
        <v>6054009.0399999991</v>
      </c>
      <c r="K24" s="294">
        <v>1314478.77</v>
      </c>
      <c r="L24" s="294"/>
      <c r="M24" s="294"/>
      <c r="N24" s="294"/>
      <c r="O24" s="294"/>
      <c r="P24" s="294">
        <f t="shared" si="5"/>
        <v>53315515.469999999</v>
      </c>
    </row>
    <row r="25" spans="1:16" ht="15.75" x14ac:dyDescent="0.25">
      <c r="A25" s="292" t="s">
        <v>464</v>
      </c>
      <c r="B25" s="293">
        <v>1826818</v>
      </c>
      <c r="C25" s="293">
        <v>4478818</v>
      </c>
      <c r="D25" s="293">
        <v>0</v>
      </c>
      <c r="E25" s="294">
        <v>977662.62</v>
      </c>
      <c r="F25" s="294">
        <v>54594.67</v>
      </c>
      <c r="G25" s="294">
        <v>75736.17</v>
      </c>
      <c r="H25" s="294">
        <v>52164.65</v>
      </c>
      <c r="I25" s="294">
        <v>40699.06</v>
      </c>
      <c r="J25" s="294">
        <v>33189.69</v>
      </c>
      <c r="K25" s="294">
        <v>22764.68</v>
      </c>
      <c r="L25" s="294"/>
      <c r="M25" s="294"/>
      <c r="N25" s="294"/>
      <c r="O25" s="294"/>
      <c r="P25" s="294">
        <f t="shared" si="5"/>
        <v>1256811.5399999998</v>
      </c>
    </row>
    <row r="26" spans="1:16" ht="15.75" x14ac:dyDescent="0.25">
      <c r="A26" s="288" t="s">
        <v>465</v>
      </c>
      <c r="B26" s="289">
        <f>B27+B28+B29+B30+B31+B32+B33+B34+B35</f>
        <v>72735410</v>
      </c>
      <c r="C26" s="289">
        <f>C27+C28+C29+C30+C31+C32+C33+C34+C35</f>
        <v>45445410</v>
      </c>
      <c r="D26" s="289">
        <f>D27+D28+D29+D30+D31+D32+D33+D34+D35</f>
        <v>5467</v>
      </c>
      <c r="E26" s="289">
        <f>E27+E28+E29+E30+E31+E32+E33+E34+E35</f>
        <v>2481623.6799999997</v>
      </c>
      <c r="F26" s="290">
        <f t="shared" ref="F26:J26" si="6">SUM(F27:F35)</f>
        <v>1588050.6400000001</v>
      </c>
      <c r="G26" s="290">
        <f t="shared" si="6"/>
        <v>1546182</v>
      </c>
      <c r="H26" s="290">
        <f t="shared" si="6"/>
        <v>473648.58</v>
      </c>
      <c r="I26" s="290">
        <f t="shared" si="6"/>
        <v>2003715.1600000001</v>
      </c>
      <c r="J26" s="290">
        <f t="shared" si="6"/>
        <v>1145390.6299999999</v>
      </c>
      <c r="K26" s="290">
        <f>SUM(K27:K35)</f>
        <v>1420709.67</v>
      </c>
      <c r="L26" s="290">
        <f>SUM(L27:L35)</f>
        <v>0</v>
      </c>
      <c r="M26" s="290">
        <f>SUM(M27:M35)</f>
        <v>0</v>
      </c>
      <c r="N26" s="290">
        <f>SUM(N27:N35)</f>
        <v>0</v>
      </c>
      <c r="O26" s="286">
        <f t="shared" ref="O26" si="7">SUM(O27:O35)</f>
        <v>0</v>
      </c>
      <c r="P26" s="290">
        <f t="shared" si="5"/>
        <v>10664787.360000001</v>
      </c>
    </row>
    <row r="27" spans="1:16" ht="15.75" x14ac:dyDescent="0.25">
      <c r="A27" s="292" t="s">
        <v>466</v>
      </c>
      <c r="B27" s="293">
        <v>6206033</v>
      </c>
      <c r="C27" s="293">
        <v>2706033</v>
      </c>
      <c r="D27" s="294">
        <v>2567</v>
      </c>
      <c r="E27" s="294">
        <v>696623.64</v>
      </c>
      <c r="F27" s="294">
        <v>107862.76</v>
      </c>
      <c r="G27" s="294">
        <v>46289.07</v>
      </c>
      <c r="H27" s="294">
        <v>111377.16</v>
      </c>
      <c r="I27" s="294">
        <v>123529.83999999995</v>
      </c>
      <c r="J27" s="294">
        <v>24477.3</v>
      </c>
      <c r="K27" s="294">
        <v>65024.729999999996</v>
      </c>
      <c r="L27" s="294"/>
      <c r="M27" s="294"/>
      <c r="N27" s="294"/>
      <c r="O27" s="294"/>
      <c r="P27" s="294">
        <f t="shared" si="2"/>
        <v>1177751.5</v>
      </c>
    </row>
    <row r="28" spans="1:16" ht="15.75" x14ac:dyDescent="0.25">
      <c r="A28" s="292" t="s">
        <v>467</v>
      </c>
      <c r="B28" s="293">
        <v>2622890</v>
      </c>
      <c r="C28" s="293">
        <v>2622890</v>
      </c>
      <c r="D28" s="294">
        <v>0</v>
      </c>
      <c r="E28" s="294">
        <v>6166.19</v>
      </c>
      <c r="F28" s="294">
        <v>0</v>
      </c>
      <c r="G28" s="294">
        <v>785</v>
      </c>
      <c r="H28" s="294">
        <v>0</v>
      </c>
      <c r="I28" s="294">
        <v>0</v>
      </c>
      <c r="J28" s="294">
        <v>0</v>
      </c>
      <c r="K28" s="294">
        <v>0</v>
      </c>
      <c r="L28" s="294"/>
      <c r="M28" s="294"/>
      <c r="N28" s="294"/>
      <c r="O28" s="294"/>
      <c r="P28" s="294">
        <f t="shared" si="2"/>
        <v>6951.19</v>
      </c>
    </row>
    <row r="29" spans="1:16" ht="15.75" x14ac:dyDescent="0.25">
      <c r="A29" s="292" t="s">
        <v>468</v>
      </c>
      <c r="B29" s="293">
        <v>1974194</v>
      </c>
      <c r="C29" s="293">
        <v>2174194</v>
      </c>
      <c r="D29" s="294">
        <v>0</v>
      </c>
      <c r="E29" s="294">
        <v>112938.08</v>
      </c>
      <c r="F29" s="294">
        <v>0</v>
      </c>
      <c r="G29" s="294">
        <v>4025.65</v>
      </c>
      <c r="H29" s="294">
        <v>223</v>
      </c>
      <c r="I29" s="294">
        <v>4538.17</v>
      </c>
      <c r="J29" s="294">
        <v>0</v>
      </c>
      <c r="K29" s="294">
        <v>871.97</v>
      </c>
      <c r="L29" s="294"/>
      <c r="M29" s="294"/>
      <c r="N29"/>
      <c r="O29" s="294"/>
      <c r="P29" s="294">
        <f t="shared" si="2"/>
        <v>122596.87</v>
      </c>
    </row>
    <row r="30" spans="1:16" ht="15.75" x14ac:dyDescent="0.25">
      <c r="A30" s="292" t="s">
        <v>469</v>
      </c>
      <c r="B30" s="293">
        <v>421458</v>
      </c>
      <c r="C30" s="293">
        <v>606458</v>
      </c>
      <c r="D30" s="294">
        <v>0</v>
      </c>
      <c r="E30" s="294">
        <v>0</v>
      </c>
      <c r="F30" s="294">
        <v>0</v>
      </c>
      <c r="G30" s="294">
        <v>0</v>
      </c>
      <c r="H30" s="294">
        <v>0</v>
      </c>
      <c r="I30" s="294">
        <v>0</v>
      </c>
      <c r="J30" s="294">
        <v>0</v>
      </c>
      <c r="K30" s="294">
        <v>11438</v>
      </c>
      <c r="L30" s="294"/>
      <c r="M30" s="294"/>
      <c r="N30" s="294"/>
      <c r="O30" s="294"/>
      <c r="P30" s="294">
        <f t="shared" si="2"/>
        <v>11438</v>
      </c>
    </row>
    <row r="31" spans="1:16" ht="15.75" x14ac:dyDescent="0.25">
      <c r="A31" s="292" t="s">
        <v>470</v>
      </c>
      <c r="B31" s="293">
        <v>205737</v>
      </c>
      <c r="C31" s="293">
        <v>205737</v>
      </c>
      <c r="D31" s="294">
        <v>1300</v>
      </c>
      <c r="E31" s="294">
        <v>110251.61</v>
      </c>
      <c r="F31" s="294">
        <v>1560</v>
      </c>
      <c r="G31" s="294">
        <v>6920.2</v>
      </c>
      <c r="H31" s="294">
        <v>1148.02</v>
      </c>
      <c r="I31" s="294">
        <v>15129.399999999998</v>
      </c>
      <c r="J31" s="294">
        <v>2671</v>
      </c>
      <c r="K31" s="294">
        <v>41079.42</v>
      </c>
      <c r="L31" s="294"/>
      <c r="M31" s="294"/>
      <c r="N31" s="294"/>
      <c r="O31" s="294"/>
      <c r="P31" s="294">
        <f t="shared" si="2"/>
        <v>180059.65000000002</v>
      </c>
    </row>
    <row r="32" spans="1:16" ht="15.75" x14ac:dyDescent="0.25">
      <c r="A32" s="292" t="s">
        <v>471</v>
      </c>
      <c r="B32" s="293">
        <v>31852950</v>
      </c>
      <c r="C32" s="293">
        <v>2062950</v>
      </c>
      <c r="D32" s="294">
        <v>1100</v>
      </c>
      <c r="E32" s="294">
        <v>27963</v>
      </c>
      <c r="F32" s="294">
        <v>13267.31</v>
      </c>
      <c r="G32" s="294">
        <v>6890</v>
      </c>
      <c r="H32" s="294">
        <v>36320.400000000001</v>
      </c>
      <c r="I32" s="294">
        <v>46305.8</v>
      </c>
      <c r="J32" s="294">
        <v>2811.13</v>
      </c>
      <c r="K32" s="294">
        <v>55246.23000000001</v>
      </c>
      <c r="L32" s="294"/>
      <c r="M32" s="294"/>
      <c r="N32"/>
      <c r="O32" s="294"/>
      <c r="P32" s="294">
        <f t="shared" si="2"/>
        <v>189903.87000000002</v>
      </c>
    </row>
    <row r="33" spans="1:16" ht="31.5" x14ac:dyDescent="0.25">
      <c r="A33" s="292" t="s">
        <v>472</v>
      </c>
      <c r="B33" s="293">
        <v>12353872</v>
      </c>
      <c r="C33" s="293">
        <v>18098872</v>
      </c>
      <c r="D33" s="294">
        <v>0</v>
      </c>
      <c r="E33" s="294">
        <v>863049.59</v>
      </c>
      <c r="F33" s="294">
        <v>1278221.02</v>
      </c>
      <c r="G33" s="294">
        <v>1457694</v>
      </c>
      <c r="H33" s="294">
        <v>0</v>
      </c>
      <c r="I33" s="294">
        <v>1104982</v>
      </c>
      <c r="J33" s="294">
        <v>1093914</v>
      </c>
      <c r="K33" s="294">
        <v>759143.9</v>
      </c>
      <c r="L33" s="294"/>
      <c r="M33" s="294"/>
      <c r="N33" s="294"/>
      <c r="O33" s="294"/>
      <c r="P33" s="294">
        <f t="shared" si="2"/>
        <v>6557004.5099999998</v>
      </c>
    </row>
    <row r="34" spans="1:16" ht="31.5" x14ac:dyDescent="0.25">
      <c r="A34" s="292" t="s">
        <v>473</v>
      </c>
      <c r="B34" s="293">
        <v>0</v>
      </c>
      <c r="C34" s="293">
        <v>0</v>
      </c>
      <c r="D34" s="294">
        <v>0</v>
      </c>
      <c r="E34" s="294">
        <v>0</v>
      </c>
      <c r="F34" s="294">
        <v>0</v>
      </c>
      <c r="G34" s="294">
        <v>0</v>
      </c>
      <c r="H34" s="294">
        <v>0</v>
      </c>
      <c r="I34" s="294">
        <v>0</v>
      </c>
      <c r="J34" s="294">
        <v>0</v>
      </c>
      <c r="K34" s="294">
        <v>0</v>
      </c>
      <c r="L34" s="294"/>
      <c r="M34" s="294"/>
      <c r="N34" s="294"/>
      <c r="O34" s="294"/>
      <c r="P34" s="294">
        <f t="shared" si="2"/>
        <v>0</v>
      </c>
    </row>
    <row r="35" spans="1:16" ht="15.75" x14ac:dyDescent="0.25">
      <c r="A35" s="292" t="s">
        <v>474</v>
      </c>
      <c r="B35" s="293">
        <v>17098276</v>
      </c>
      <c r="C35" s="293">
        <v>16968276</v>
      </c>
      <c r="D35" s="294">
        <v>500</v>
      </c>
      <c r="E35" s="294">
        <v>664631.56999999995</v>
      </c>
      <c r="F35" s="294">
        <v>187139.55</v>
      </c>
      <c r="G35" s="294">
        <v>23578.080000000002</v>
      </c>
      <c r="H35" s="294">
        <v>324580</v>
      </c>
      <c r="I35" s="294">
        <v>709229.95000000007</v>
      </c>
      <c r="J35" s="294">
        <v>21517.200000000001</v>
      </c>
      <c r="K35" s="294">
        <v>487905.42</v>
      </c>
      <c r="L35" s="294"/>
      <c r="M35" s="294"/>
      <c r="N35" s="294"/>
      <c r="O35" s="294"/>
      <c r="P35" s="294">
        <f t="shared" si="2"/>
        <v>2419081.77</v>
      </c>
    </row>
    <row r="36" spans="1:16" ht="15.75" x14ac:dyDescent="0.25">
      <c r="A36" s="288" t="s">
        <v>475</v>
      </c>
      <c r="B36" s="289">
        <f>B37+B43+B38+B44+B39</f>
        <v>6693083</v>
      </c>
      <c r="C36" s="289">
        <f>C37+C43+C38+C44+C39</f>
        <v>10324951.35</v>
      </c>
      <c r="D36" s="289">
        <f>D37+D43+D38+D44</f>
        <v>1016994.1799999999</v>
      </c>
      <c r="E36" s="289">
        <f>E37+E43+E39+E38+E44</f>
        <v>2871868.38</v>
      </c>
      <c r="F36" s="290">
        <f t="shared" ref="F36:N36" si="8">SUM(F37:F51)</f>
        <v>300000</v>
      </c>
      <c r="G36" s="290">
        <f t="shared" si="8"/>
        <v>200000</v>
      </c>
      <c r="H36" s="290">
        <f t="shared" si="8"/>
        <v>0</v>
      </c>
      <c r="I36" s="290">
        <f>SUM(I37:I44)</f>
        <v>907348.33</v>
      </c>
      <c r="J36" s="290">
        <f t="shared" si="8"/>
        <v>1236119.58</v>
      </c>
      <c r="K36" s="290">
        <f t="shared" si="8"/>
        <v>6414048.46</v>
      </c>
      <c r="L36" s="290">
        <f t="shared" si="8"/>
        <v>0</v>
      </c>
      <c r="M36" s="290">
        <f t="shared" si="8"/>
        <v>0</v>
      </c>
      <c r="N36" s="290">
        <f t="shared" si="8"/>
        <v>0</v>
      </c>
      <c r="O36" s="286">
        <f t="shared" ref="O36" si="9">SUM(O37:O51)</f>
        <v>0</v>
      </c>
      <c r="P36" s="294">
        <f>SUM(D36:O36)</f>
        <v>12946378.93</v>
      </c>
    </row>
    <row r="37" spans="1:16" ht="15.75" x14ac:dyDescent="0.25">
      <c r="A37" s="292" t="s">
        <v>476</v>
      </c>
      <c r="B37" s="293">
        <v>3998719</v>
      </c>
      <c r="C37" s="293">
        <v>6946219</v>
      </c>
      <c r="D37" s="294">
        <v>600000</v>
      </c>
      <c r="E37" s="294">
        <v>2467500</v>
      </c>
      <c r="F37" s="294">
        <v>300000</v>
      </c>
      <c r="G37" s="294">
        <v>200000</v>
      </c>
      <c r="H37" s="294">
        <v>0</v>
      </c>
      <c r="I37" s="294">
        <v>893348.33</v>
      </c>
      <c r="J37" s="294">
        <v>636119.57999999996</v>
      </c>
      <c r="K37" s="294">
        <v>6390048.46</v>
      </c>
      <c r="L37" s="296"/>
      <c r="M37" s="294"/>
      <c r="N37" s="294"/>
      <c r="O37" s="294"/>
      <c r="P37" s="294">
        <f t="shared" si="2"/>
        <v>11487016.370000001</v>
      </c>
    </row>
    <row r="38" spans="1:16" ht="31.5" x14ac:dyDescent="0.25">
      <c r="A38" s="292" t="s">
        <v>477</v>
      </c>
      <c r="B38" s="293">
        <v>363919</v>
      </c>
      <c r="C38" s="293">
        <v>843919</v>
      </c>
      <c r="D38" s="294">
        <v>416994.18</v>
      </c>
      <c r="E38" s="294">
        <v>0</v>
      </c>
      <c r="F38" s="294">
        <v>0</v>
      </c>
      <c r="G38" s="294">
        <v>0</v>
      </c>
      <c r="H38" s="294">
        <v>0</v>
      </c>
      <c r="I38" s="294">
        <v>0</v>
      </c>
      <c r="J38" s="297">
        <v>500000</v>
      </c>
      <c r="K38" s="294">
        <v>0</v>
      </c>
      <c r="L38" s="294"/>
      <c r="M38" s="294"/>
      <c r="N38" s="294"/>
      <c r="O38" s="294"/>
      <c r="P38" s="294">
        <f t="shared" si="2"/>
        <v>916994.17999999993</v>
      </c>
    </row>
    <row r="39" spans="1:16" ht="31.5" x14ac:dyDescent="0.25">
      <c r="A39" s="292" t="s">
        <v>478</v>
      </c>
      <c r="B39" s="293">
        <v>527250</v>
      </c>
      <c r="C39" s="293">
        <v>527250</v>
      </c>
      <c r="D39" s="294">
        <v>0</v>
      </c>
      <c r="E39" s="294">
        <v>200000</v>
      </c>
      <c r="F39" s="294">
        <v>0</v>
      </c>
      <c r="G39" s="294">
        <v>0</v>
      </c>
      <c r="H39" s="294">
        <v>0</v>
      </c>
      <c r="I39" s="294">
        <v>0</v>
      </c>
      <c r="J39" s="297">
        <v>100000</v>
      </c>
      <c r="K39" s="294">
        <v>0</v>
      </c>
      <c r="L39" s="294"/>
      <c r="M39" s="294"/>
      <c r="N39" s="294"/>
      <c r="O39" s="294"/>
      <c r="P39" s="294">
        <f t="shared" si="2"/>
        <v>300000</v>
      </c>
    </row>
    <row r="40" spans="1:16" ht="31.5" x14ac:dyDescent="0.25">
      <c r="A40" s="292" t="s">
        <v>479</v>
      </c>
      <c r="B40" s="293"/>
      <c r="C40" s="293"/>
      <c r="D40" s="294">
        <v>0</v>
      </c>
      <c r="E40" s="294">
        <v>0</v>
      </c>
      <c r="F40" s="294">
        <v>0</v>
      </c>
      <c r="G40" s="294"/>
      <c r="H40" s="294"/>
      <c r="I40" s="294"/>
      <c r="J40" s="297"/>
      <c r="K40" s="294"/>
      <c r="L40" s="294"/>
      <c r="M40" s="294"/>
      <c r="N40" s="294"/>
      <c r="O40" s="294"/>
      <c r="P40" s="294">
        <v>0</v>
      </c>
    </row>
    <row r="41" spans="1:16" ht="31.5" x14ac:dyDescent="0.25">
      <c r="A41" s="292" t="s">
        <v>480</v>
      </c>
      <c r="B41" s="293"/>
      <c r="C41" s="293"/>
      <c r="D41" s="294">
        <v>0</v>
      </c>
      <c r="E41" s="294">
        <v>0</v>
      </c>
      <c r="F41" s="294">
        <v>0</v>
      </c>
      <c r="G41" s="294"/>
      <c r="H41" s="294"/>
      <c r="I41" s="294">
        <v>0</v>
      </c>
      <c r="J41" s="297"/>
      <c r="K41" s="294"/>
      <c r="L41" s="294"/>
      <c r="M41" s="294"/>
      <c r="N41" s="294"/>
      <c r="O41" s="294"/>
      <c r="P41" s="294">
        <v>0</v>
      </c>
    </row>
    <row r="42" spans="1:16" ht="15.75" x14ac:dyDescent="0.25">
      <c r="A42" s="292" t="s">
        <v>481</v>
      </c>
      <c r="B42" s="293"/>
      <c r="C42" s="293"/>
      <c r="D42" s="294">
        <v>0</v>
      </c>
      <c r="E42" s="294"/>
      <c r="F42" s="294">
        <v>0</v>
      </c>
      <c r="G42" s="294"/>
      <c r="H42" s="294"/>
      <c r="I42" s="294"/>
      <c r="J42" s="297"/>
      <c r="K42" s="294"/>
      <c r="L42" s="294"/>
      <c r="M42" s="294"/>
      <c r="N42" s="294"/>
      <c r="O42" s="294"/>
      <c r="P42" s="294">
        <v>0</v>
      </c>
    </row>
    <row r="43" spans="1:16" ht="15.75" x14ac:dyDescent="0.25">
      <c r="A43" s="292" t="s">
        <v>482</v>
      </c>
      <c r="B43" s="293">
        <v>1803195</v>
      </c>
      <c r="C43" s="293">
        <v>1803195</v>
      </c>
      <c r="D43" s="269">
        <v>0</v>
      </c>
      <c r="E43" s="294">
        <v>0</v>
      </c>
      <c r="F43" s="294">
        <v>0</v>
      </c>
      <c r="G43" s="294">
        <v>0</v>
      </c>
      <c r="H43" s="294">
        <v>0</v>
      </c>
      <c r="I43" s="294">
        <v>0</v>
      </c>
      <c r="J43" s="294">
        <v>0</v>
      </c>
      <c r="K43" s="294">
        <v>0</v>
      </c>
      <c r="L43" s="294"/>
      <c r="M43" s="294"/>
      <c r="N43" s="294"/>
      <c r="O43" s="294"/>
      <c r="P43" s="294">
        <f t="shared" ref="P43:P48" si="10">SUM(D43:O43)</f>
        <v>0</v>
      </c>
    </row>
    <row r="44" spans="1:16" ht="31.5" x14ac:dyDescent="0.25">
      <c r="A44" s="292" t="s">
        <v>483</v>
      </c>
      <c r="B44" s="293">
        <v>0</v>
      </c>
      <c r="C44" s="293">
        <v>204368.35</v>
      </c>
      <c r="D44" s="294">
        <v>0</v>
      </c>
      <c r="E44" s="294">
        <v>204368.38</v>
      </c>
      <c r="F44" s="294">
        <v>0</v>
      </c>
      <c r="G44" s="294">
        <v>0</v>
      </c>
      <c r="H44" s="294">
        <v>0</v>
      </c>
      <c r="I44" s="294">
        <v>14000</v>
      </c>
      <c r="J44" s="294">
        <v>0</v>
      </c>
      <c r="K44" s="294">
        <v>24000</v>
      </c>
      <c r="L44" s="294"/>
      <c r="M44" s="294"/>
      <c r="N44" s="294"/>
      <c r="O44" s="294"/>
      <c r="P44" s="294">
        <f t="shared" si="10"/>
        <v>242368.38</v>
      </c>
    </row>
    <row r="45" spans="1:16" ht="15.75" x14ac:dyDescent="0.25">
      <c r="A45" s="288" t="s">
        <v>484</v>
      </c>
      <c r="B45" s="289"/>
      <c r="C45" s="289"/>
      <c r="D45" s="290"/>
      <c r="E45" s="294">
        <v>0</v>
      </c>
      <c r="F45" s="290">
        <v>0</v>
      </c>
      <c r="G45" s="290">
        <v>0</v>
      </c>
      <c r="H45" s="290">
        <v>0</v>
      </c>
      <c r="I45" s="294">
        <v>0</v>
      </c>
      <c r="J45" s="290">
        <v>0</v>
      </c>
      <c r="K45" s="290">
        <v>0</v>
      </c>
      <c r="L45" s="290">
        <v>0</v>
      </c>
      <c r="M45" s="290">
        <v>0</v>
      </c>
      <c r="N45" s="290">
        <v>0</v>
      </c>
      <c r="O45" s="290">
        <v>0</v>
      </c>
      <c r="P45" s="294">
        <f t="shared" si="10"/>
        <v>0</v>
      </c>
    </row>
    <row r="46" spans="1:16" ht="15.75" x14ac:dyDescent="0.25">
      <c r="A46" s="292" t="s">
        <v>485</v>
      </c>
      <c r="B46" s="293">
        <v>0</v>
      </c>
      <c r="C46" s="293">
        <v>0</v>
      </c>
      <c r="D46" s="294">
        <v>0</v>
      </c>
      <c r="E46" s="294">
        <v>0</v>
      </c>
      <c r="F46" s="294">
        <v>0</v>
      </c>
      <c r="G46" s="294">
        <v>0</v>
      </c>
      <c r="H46" s="294">
        <v>0</v>
      </c>
      <c r="I46" s="294">
        <v>0</v>
      </c>
      <c r="J46" s="294">
        <v>0</v>
      </c>
      <c r="K46" s="294">
        <v>0</v>
      </c>
      <c r="L46" s="294">
        <v>0</v>
      </c>
      <c r="M46" s="294">
        <v>0</v>
      </c>
      <c r="N46" s="294">
        <v>0</v>
      </c>
      <c r="O46" s="294"/>
      <c r="P46" s="294">
        <f t="shared" si="10"/>
        <v>0</v>
      </c>
    </row>
    <row r="47" spans="1:16" ht="31.5" x14ac:dyDescent="0.25">
      <c r="A47" s="292" t="s">
        <v>486</v>
      </c>
      <c r="B47" s="293">
        <v>0</v>
      </c>
      <c r="C47" s="293">
        <v>0</v>
      </c>
      <c r="D47" s="294">
        <v>0</v>
      </c>
      <c r="E47" s="294">
        <v>0</v>
      </c>
      <c r="F47" s="294">
        <v>0</v>
      </c>
      <c r="G47" s="294">
        <v>0</v>
      </c>
      <c r="H47" s="294">
        <v>0</v>
      </c>
      <c r="I47" s="294">
        <v>0</v>
      </c>
      <c r="J47" s="294">
        <v>0</v>
      </c>
      <c r="K47" s="294">
        <v>0</v>
      </c>
      <c r="L47" s="294">
        <v>0</v>
      </c>
      <c r="M47" s="294">
        <v>0</v>
      </c>
      <c r="N47" s="294">
        <v>0</v>
      </c>
      <c r="O47" s="294"/>
      <c r="P47" s="294">
        <f t="shared" si="10"/>
        <v>0</v>
      </c>
    </row>
    <row r="48" spans="1:16" ht="31.5" x14ac:dyDescent="0.25">
      <c r="A48" s="292" t="s">
        <v>487</v>
      </c>
      <c r="B48" s="293">
        <v>0</v>
      </c>
      <c r="C48" s="293">
        <v>0</v>
      </c>
      <c r="D48" s="269">
        <v>0</v>
      </c>
      <c r="E48" s="294">
        <v>0</v>
      </c>
      <c r="F48" s="294">
        <v>0</v>
      </c>
      <c r="G48" s="294">
        <v>0</v>
      </c>
      <c r="H48" s="294">
        <v>0</v>
      </c>
      <c r="I48" s="294">
        <v>0</v>
      </c>
      <c r="J48" s="294">
        <v>0</v>
      </c>
      <c r="K48" s="294">
        <v>0</v>
      </c>
      <c r="L48" s="294">
        <v>0</v>
      </c>
      <c r="M48" s="294">
        <v>0</v>
      </c>
      <c r="N48" s="294">
        <v>0</v>
      </c>
      <c r="O48" s="294"/>
      <c r="P48" s="294">
        <f t="shared" si="10"/>
        <v>0</v>
      </c>
    </row>
    <row r="49" spans="1:16" ht="31.5" x14ac:dyDescent="0.25">
      <c r="A49" s="292" t="s">
        <v>488</v>
      </c>
      <c r="B49" s="293">
        <v>0</v>
      </c>
      <c r="C49" s="293">
        <v>0</v>
      </c>
      <c r="D49" s="294"/>
      <c r="E49" s="294">
        <v>0</v>
      </c>
      <c r="F49" s="294">
        <v>0</v>
      </c>
      <c r="G49" s="294">
        <v>0</v>
      </c>
      <c r="H49" s="294">
        <v>0</v>
      </c>
      <c r="I49" s="294">
        <v>0</v>
      </c>
      <c r="J49" s="294">
        <v>0</v>
      </c>
      <c r="K49" s="294">
        <v>0</v>
      </c>
      <c r="L49" s="294">
        <v>0</v>
      </c>
      <c r="M49" s="294">
        <v>0</v>
      </c>
      <c r="N49" s="294">
        <v>0</v>
      </c>
      <c r="O49" s="294"/>
      <c r="P49" s="294">
        <v>0</v>
      </c>
    </row>
    <row r="50" spans="1:16" ht="15.75" x14ac:dyDescent="0.25">
      <c r="A50" s="292" t="s">
        <v>489</v>
      </c>
      <c r="B50" s="293">
        <v>0</v>
      </c>
      <c r="C50" s="293">
        <v>0</v>
      </c>
      <c r="D50" s="294"/>
      <c r="E50" s="294">
        <v>0</v>
      </c>
      <c r="F50" s="294">
        <v>0</v>
      </c>
      <c r="G50" s="294">
        <v>0</v>
      </c>
      <c r="H50" s="294">
        <v>0</v>
      </c>
      <c r="I50" s="294">
        <v>0</v>
      </c>
      <c r="J50" s="294">
        <v>0</v>
      </c>
      <c r="K50" s="294">
        <v>0</v>
      </c>
      <c r="L50" s="294">
        <v>0</v>
      </c>
      <c r="M50" s="294">
        <v>0</v>
      </c>
      <c r="N50" s="294">
        <v>0</v>
      </c>
      <c r="O50" s="294"/>
      <c r="P50" s="294">
        <v>0</v>
      </c>
    </row>
    <row r="51" spans="1:16" ht="31.5" x14ac:dyDescent="0.25">
      <c r="A51" s="292" t="s">
        <v>490</v>
      </c>
      <c r="B51" s="293">
        <v>0</v>
      </c>
      <c r="C51" s="293">
        <v>0</v>
      </c>
      <c r="D51" s="269">
        <v>0</v>
      </c>
      <c r="E51" s="294">
        <v>0</v>
      </c>
      <c r="F51" s="294">
        <v>0</v>
      </c>
      <c r="G51" s="294">
        <v>0</v>
      </c>
      <c r="H51" s="294">
        <v>0</v>
      </c>
      <c r="I51" s="294">
        <v>0</v>
      </c>
      <c r="J51" s="294">
        <v>0</v>
      </c>
      <c r="K51" s="294">
        <v>0</v>
      </c>
      <c r="L51" s="294">
        <v>0</v>
      </c>
      <c r="M51" s="294">
        <v>0</v>
      </c>
      <c r="N51" s="294">
        <v>0</v>
      </c>
      <c r="O51" s="294"/>
      <c r="P51" s="294">
        <f t="shared" ref="P51:P78" si="11">SUM(D51:O51)</f>
        <v>0</v>
      </c>
    </row>
    <row r="52" spans="1:16" ht="15.75" x14ac:dyDescent="0.25">
      <c r="A52" s="288" t="s">
        <v>491</v>
      </c>
      <c r="B52" s="289">
        <f>B53+B54+B55+B56+B57+B58+B59+B60+B61</f>
        <v>72995903</v>
      </c>
      <c r="C52" s="289">
        <f>C53+C54+C55+C56+C57+C58+C59+C60+C61</f>
        <v>67930903</v>
      </c>
      <c r="D52" s="289">
        <f>D53+D54+D55+D56+D57+D58+D59+D60+D61</f>
        <v>0</v>
      </c>
      <c r="E52" s="289">
        <f t="shared" ref="E52:K52" si="12">E53+E54+E55+E56+E57+E58+E59+E60+E61</f>
        <v>0</v>
      </c>
      <c r="F52" s="289">
        <f t="shared" si="12"/>
        <v>0</v>
      </c>
      <c r="G52" s="289">
        <f t="shared" si="12"/>
        <v>0</v>
      </c>
      <c r="H52" s="289">
        <f t="shared" si="12"/>
        <v>656061.12</v>
      </c>
      <c r="I52" s="289">
        <f t="shared" si="12"/>
        <v>9698264.9199999999</v>
      </c>
      <c r="J52" s="289">
        <f t="shared" si="12"/>
        <v>3147162.64</v>
      </c>
      <c r="K52" s="289">
        <f t="shared" si="12"/>
        <v>873150.02</v>
      </c>
      <c r="L52" s="290">
        <f>SUM(L53:L61)</f>
        <v>0</v>
      </c>
      <c r="M52" s="286">
        <f t="shared" ref="M52:O52" si="13">SUM(M53:M61)</f>
        <v>0</v>
      </c>
      <c r="N52" s="286">
        <f t="shared" si="13"/>
        <v>0</v>
      </c>
      <c r="O52" s="286">
        <f t="shared" si="13"/>
        <v>0</v>
      </c>
      <c r="P52" s="290">
        <f>SUM(D52:O52)</f>
        <v>14374638.699999999</v>
      </c>
    </row>
    <row r="53" spans="1:16" ht="15.75" x14ac:dyDescent="0.25">
      <c r="A53" s="292" t="s">
        <v>492</v>
      </c>
      <c r="B53" s="293">
        <v>29273690</v>
      </c>
      <c r="C53" s="293">
        <v>20544690</v>
      </c>
      <c r="D53" s="294">
        <v>0</v>
      </c>
      <c r="E53" s="294">
        <v>0</v>
      </c>
      <c r="F53" s="294">
        <v>0</v>
      </c>
      <c r="G53" s="294">
        <v>0</v>
      </c>
      <c r="H53" s="294">
        <v>656061.12</v>
      </c>
      <c r="I53" s="294">
        <v>9698264.9199999999</v>
      </c>
      <c r="J53" s="294">
        <v>3147162.64</v>
      </c>
      <c r="K53" s="294">
        <v>0</v>
      </c>
      <c r="L53" s="294"/>
      <c r="M53" s="294"/>
      <c r="N53" s="294"/>
      <c r="O53" s="294"/>
      <c r="P53" s="294">
        <f t="shared" si="11"/>
        <v>13501488.68</v>
      </c>
    </row>
    <row r="54" spans="1:16" ht="31.5" x14ac:dyDescent="0.25">
      <c r="A54" s="292" t="s">
        <v>493</v>
      </c>
      <c r="B54" s="293">
        <v>2512868</v>
      </c>
      <c r="C54" s="293">
        <v>2512868</v>
      </c>
      <c r="D54" s="294">
        <v>0</v>
      </c>
      <c r="E54" s="294">
        <v>0</v>
      </c>
      <c r="F54" s="294">
        <v>0</v>
      </c>
      <c r="G54" s="294">
        <v>0</v>
      </c>
      <c r="H54" s="294">
        <v>0</v>
      </c>
      <c r="I54" s="294"/>
      <c r="J54" s="294">
        <v>0</v>
      </c>
      <c r="K54" s="294">
        <v>0</v>
      </c>
      <c r="L54" s="294"/>
      <c r="M54" s="294"/>
      <c r="N54" s="294"/>
      <c r="O54" s="294"/>
      <c r="P54" s="294">
        <f t="shared" si="11"/>
        <v>0</v>
      </c>
    </row>
    <row r="55" spans="1:16" ht="15.75" x14ac:dyDescent="0.25">
      <c r="A55" s="292" t="s">
        <v>494</v>
      </c>
      <c r="B55" s="293">
        <v>759173</v>
      </c>
      <c r="C55" s="293">
        <v>919173</v>
      </c>
      <c r="D55" s="294">
        <v>0</v>
      </c>
      <c r="E55" s="294">
        <v>0</v>
      </c>
      <c r="F55" s="294">
        <v>0</v>
      </c>
      <c r="G55" s="294">
        <v>0</v>
      </c>
      <c r="H55" s="294">
        <v>0</v>
      </c>
      <c r="I55" s="294"/>
      <c r="J55" s="294">
        <v>0</v>
      </c>
      <c r="K55" s="294">
        <v>0</v>
      </c>
      <c r="L55" s="294"/>
      <c r="M55" s="294"/>
      <c r="N55" s="294"/>
      <c r="O55" s="294"/>
      <c r="P55" s="294">
        <f t="shared" si="11"/>
        <v>0</v>
      </c>
    </row>
    <row r="56" spans="1:16" ht="31.5" x14ac:dyDescent="0.25">
      <c r="A56" s="292" t="s">
        <v>495</v>
      </c>
      <c r="B56" s="293">
        <v>14128539</v>
      </c>
      <c r="C56" s="293">
        <v>14128539</v>
      </c>
      <c r="D56" s="294">
        <v>0</v>
      </c>
      <c r="E56" s="294">
        <v>0</v>
      </c>
      <c r="F56" s="294">
        <v>0</v>
      </c>
      <c r="G56" s="294">
        <v>0</v>
      </c>
      <c r="H56" s="294">
        <v>0</v>
      </c>
      <c r="I56" s="294"/>
      <c r="J56" s="294">
        <v>0</v>
      </c>
      <c r="K56" s="294">
        <v>0</v>
      </c>
      <c r="L56" s="294"/>
      <c r="M56" s="294"/>
      <c r="N56" s="294"/>
      <c r="O56" s="294"/>
      <c r="P56" s="294">
        <f t="shared" si="11"/>
        <v>0</v>
      </c>
    </row>
    <row r="57" spans="1:16" ht="15.75" x14ac:dyDescent="0.25">
      <c r="A57" s="292" t="s">
        <v>496</v>
      </c>
      <c r="B57" s="293">
        <v>4279974</v>
      </c>
      <c r="C57" s="293">
        <v>11283974</v>
      </c>
      <c r="D57" s="294"/>
      <c r="E57" s="294">
        <v>0</v>
      </c>
      <c r="F57" s="294">
        <v>0</v>
      </c>
      <c r="G57" s="294">
        <v>0</v>
      </c>
      <c r="H57" s="294">
        <v>0</v>
      </c>
      <c r="I57" s="294"/>
      <c r="J57" s="294">
        <v>0</v>
      </c>
      <c r="K57" s="294">
        <v>873150.02</v>
      </c>
      <c r="L57" s="294"/>
      <c r="M57" s="294"/>
      <c r="N57" s="294"/>
      <c r="O57" s="294"/>
      <c r="P57" s="294">
        <f t="shared" si="11"/>
        <v>873150.02</v>
      </c>
    </row>
    <row r="58" spans="1:16" ht="15.75" x14ac:dyDescent="0.25">
      <c r="A58" s="292" t="s">
        <v>497</v>
      </c>
      <c r="B58" s="293">
        <v>234415</v>
      </c>
      <c r="C58" s="293">
        <v>2734415</v>
      </c>
      <c r="D58" s="294">
        <v>0</v>
      </c>
      <c r="E58" s="294">
        <v>0</v>
      </c>
      <c r="F58" s="294">
        <v>0</v>
      </c>
      <c r="G58" s="294">
        <v>0</v>
      </c>
      <c r="H58" s="294">
        <v>0</v>
      </c>
      <c r="I58" s="294"/>
      <c r="J58" s="294">
        <v>0</v>
      </c>
      <c r="K58" s="294">
        <v>0</v>
      </c>
      <c r="L58" s="294"/>
      <c r="M58" s="294"/>
      <c r="N58" s="294"/>
      <c r="O58" s="294"/>
      <c r="P58" s="294">
        <f>SUM(D58:O58)</f>
        <v>0</v>
      </c>
    </row>
    <row r="59" spans="1:16" ht="15.75" x14ac:dyDescent="0.25">
      <c r="A59" s="292" t="s">
        <v>498</v>
      </c>
      <c r="B59" s="293">
        <v>64664</v>
      </c>
      <c r="C59" s="293">
        <v>64664</v>
      </c>
      <c r="D59" s="294">
        <v>0</v>
      </c>
      <c r="E59" s="294">
        <v>0</v>
      </c>
      <c r="F59" s="294">
        <v>0</v>
      </c>
      <c r="G59" s="294">
        <v>0</v>
      </c>
      <c r="H59" s="294">
        <v>0</v>
      </c>
      <c r="I59" s="294"/>
      <c r="J59" s="294">
        <v>0</v>
      </c>
      <c r="K59" s="294">
        <v>0</v>
      </c>
      <c r="L59" s="294"/>
      <c r="M59" s="294"/>
      <c r="N59" s="294"/>
      <c r="O59" s="294"/>
      <c r="P59" s="294">
        <f t="shared" si="11"/>
        <v>0</v>
      </c>
    </row>
    <row r="60" spans="1:16" ht="15.75" x14ac:dyDescent="0.25">
      <c r="A60" s="292" t="s">
        <v>499</v>
      </c>
      <c r="B60" s="293">
        <v>21357943</v>
      </c>
      <c r="C60" s="293">
        <v>15357943</v>
      </c>
      <c r="D60" s="294">
        <v>0</v>
      </c>
      <c r="E60" s="294">
        <v>0</v>
      </c>
      <c r="F60" s="294">
        <v>0</v>
      </c>
      <c r="G60" s="294">
        <v>0</v>
      </c>
      <c r="H60" s="294">
        <v>0</v>
      </c>
      <c r="I60" s="294"/>
      <c r="J60" s="294">
        <v>0</v>
      </c>
      <c r="K60" s="294">
        <v>0</v>
      </c>
      <c r="L60" s="294"/>
      <c r="M60" s="294"/>
      <c r="N60" s="294"/>
      <c r="O60" s="294"/>
      <c r="P60" s="294">
        <f t="shared" si="11"/>
        <v>0</v>
      </c>
    </row>
    <row r="61" spans="1:16" ht="31.5" x14ac:dyDescent="0.25">
      <c r="A61" s="292" t="s">
        <v>500</v>
      </c>
      <c r="B61" s="293">
        <v>384637</v>
      </c>
      <c r="C61" s="293">
        <v>384637</v>
      </c>
      <c r="D61" s="294">
        <v>0</v>
      </c>
      <c r="E61" s="294">
        <v>0</v>
      </c>
      <c r="F61" s="294">
        <v>0</v>
      </c>
      <c r="G61" s="294">
        <v>0</v>
      </c>
      <c r="H61" s="294">
        <v>0</v>
      </c>
      <c r="I61" s="294"/>
      <c r="J61" s="294">
        <v>0</v>
      </c>
      <c r="K61" s="294">
        <v>0</v>
      </c>
      <c r="L61" s="294"/>
      <c r="M61" s="294"/>
      <c r="N61" s="294"/>
      <c r="O61" s="294"/>
      <c r="P61" s="294">
        <f t="shared" si="11"/>
        <v>0</v>
      </c>
    </row>
    <row r="62" spans="1:16" ht="15.75" x14ac:dyDescent="0.25">
      <c r="A62" s="288" t="s">
        <v>501</v>
      </c>
      <c r="B62" s="289">
        <f>B63+B64+B65</f>
        <v>61773254</v>
      </c>
      <c r="C62" s="289">
        <f>C63+C64+C65</f>
        <v>353848241.19</v>
      </c>
      <c r="D62" s="289">
        <f>D63+D64+D65</f>
        <v>0</v>
      </c>
      <c r="E62" s="289">
        <f t="shared" ref="E62:H62" si="14">E63+E64+E65</f>
        <v>0</v>
      </c>
      <c r="F62" s="289">
        <f t="shared" si="14"/>
        <v>513169.72</v>
      </c>
      <c r="G62" s="289">
        <f t="shared" si="14"/>
        <v>1038152.6</v>
      </c>
      <c r="H62" s="289">
        <f t="shared" si="14"/>
        <v>1140349.73</v>
      </c>
      <c r="I62" s="290">
        <f>SUM(I63:I65)</f>
        <v>2593577.58</v>
      </c>
      <c r="J62" s="290">
        <f>SUM(J63:J65)</f>
        <v>25832615.010000002</v>
      </c>
      <c r="K62" s="290">
        <v>0</v>
      </c>
      <c r="L62" s="286">
        <f t="shared" ref="L62:M62" si="15">SUM(L63)</f>
        <v>0</v>
      </c>
      <c r="M62" s="286">
        <f t="shared" si="15"/>
        <v>0</v>
      </c>
      <c r="N62" s="286">
        <f>SUM(N64)</f>
        <v>0</v>
      </c>
      <c r="O62" s="286">
        <f>SUM(O64)</f>
        <v>0</v>
      </c>
      <c r="P62" s="290">
        <f t="shared" si="11"/>
        <v>31117864.640000001</v>
      </c>
    </row>
    <row r="63" spans="1:16" ht="15.75" x14ac:dyDescent="0.25">
      <c r="A63" s="292" t="s">
        <v>502</v>
      </c>
      <c r="B63" s="293">
        <v>21848914</v>
      </c>
      <c r="C63" s="293">
        <v>15348914</v>
      </c>
      <c r="D63" s="294">
        <v>0</v>
      </c>
      <c r="E63" s="294">
        <v>0</v>
      </c>
      <c r="F63" s="294">
        <v>513169.72</v>
      </c>
      <c r="G63" s="294">
        <v>51178.64</v>
      </c>
      <c r="H63" s="294">
        <v>61281.45</v>
      </c>
      <c r="I63" s="294">
        <v>115524.06999999999</v>
      </c>
      <c r="J63" s="294">
        <v>95954.79</v>
      </c>
      <c r="K63" s="294">
        <v>0</v>
      </c>
      <c r="L63" s="294"/>
      <c r="M63" s="294"/>
      <c r="N63"/>
      <c r="O63" s="294"/>
      <c r="P63" s="294">
        <f>SUM(D63:O63)</f>
        <v>837108.66999999993</v>
      </c>
    </row>
    <row r="64" spans="1:16" ht="15.75" x14ac:dyDescent="0.25">
      <c r="A64" s="292" t="s">
        <v>503</v>
      </c>
      <c r="B64" s="293">
        <v>39924340</v>
      </c>
      <c r="C64" s="293">
        <v>338499327.19</v>
      </c>
      <c r="D64" s="294"/>
      <c r="E64" s="294">
        <v>0</v>
      </c>
      <c r="F64" s="294">
        <v>0</v>
      </c>
      <c r="G64" s="294">
        <v>986973.96</v>
      </c>
      <c r="H64" s="294">
        <v>1079068.28</v>
      </c>
      <c r="I64" s="294">
        <v>2478053.5100000002</v>
      </c>
      <c r="J64" s="294">
        <v>25736660.220000003</v>
      </c>
      <c r="K64" s="294">
        <v>0</v>
      </c>
      <c r="L64" s="294"/>
      <c r="M64" s="294"/>
      <c r="N64" s="294"/>
      <c r="O64" s="294"/>
      <c r="P64" s="294">
        <f t="shared" si="11"/>
        <v>30280755.970000003</v>
      </c>
    </row>
    <row r="65" spans="1:16" ht="15.75" x14ac:dyDescent="0.25">
      <c r="A65" s="292" t="s">
        <v>504</v>
      </c>
      <c r="B65" s="293">
        <v>0</v>
      </c>
      <c r="C65" s="293">
        <v>0</v>
      </c>
      <c r="D65" s="294">
        <v>0</v>
      </c>
      <c r="E65" s="294">
        <v>0</v>
      </c>
      <c r="F65" s="294">
        <v>0</v>
      </c>
      <c r="G65" s="294"/>
      <c r="H65" s="294"/>
      <c r="I65" s="294">
        <v>0</v>
      </c>
      <c r="J65" s="294">
        <v>0</v>
      </c>
      <c r="K65" s="294">
        <v>0</v>
      </c>
      <c r="L65" s="294"/>
      <c r="M65" s="294"/>
      <c r="N65" s="294"/>
      <c r="O65" s="294"/>
      <c r="P65" s="294">
        <f t="shared" si="11"/>
        <v>0</v>
      </c>
    </row>
    <row r="66" spans="1:16" ht="31.5" x14ac:dyDescent="0.25">
      <c r="A66" s="288" t="s">
        <v>505</v>
      </c>
      <c r="B66" s="289"/>
      <c r="C66" s="289"/>
      <c r="D66" s="290"/>
      <c r="E66" s="294">
        <v>0</v>
      </c>
      <c r="F66" s="290">
        <v>0</v>
      </c>
      <c r="G66" s="290">
        <v>0</v>
      </c>
      <c r="H66" s="290">
        <v>0</v>
      </c>
      <c r="I66" s="294">
        <v>0</v>
      </c>
      <c r="J66" s="290">
        <v>0</v>
      </c>
      <c r="K66" s="290">
        <v>0</v>
      </c>
      <c r="L66" s="290">
        <v>0</v>
      </c>
      <c r="M66" s="290">
        <v>0</v>
      </c>
      <c r="N66" s="290">
        <v>0</v>
      </c>
      <c r="O66" s="290">
        <v>0</v>
      </c>
      <c r="P66" s="294">
        <f t="shared" si="11"/>
        <v>0</v>
      </c>
    </row>
    <row r="67" spans="1:16" ht="15.75" x14ac:dyDescent="0.25">
      <c r="A67" s="292" t="s">
        <v>506</v>
      </c>
      <c r="B67" s="293">
        <v>0</v>
      </c>
      <c r="C67" s="293">
        <v>0</v>
      </c>
      <c r="D67" s="294">
        <v>0</v>
      </c>
      <c r="E67" s="294">
        <v>0</v>
      </c>
      <c r="F67" s="294">
        <v>0</v>
      </c>
      <c r="G67" s="294">
        <v>0</v>
      </c>
      <c r="H67" s="294">
        <v>0</v>
      </c>
      <c r="I67" s="294">
        <v>0</v>
      </c>
      <c r="J67" s="294">
        <v>0</v>
      </c>
      <c r="K67" s="294">
        <v>0</v>
      </c>
      <c r="L67" s="294">
        <v>0</v>
      </c>
      <c r="M67" s="294">
        <v>0</v>
      </c>
      <c r="N67" s="294">
        <v>0</v>
      </c>
      <c r="O67" s="294"/>
      <c r="P67" s="294">
        <f t="shared" si="11"/>
        <v>0</v>
      </c>
    </row>
    <row r="68" spans="1:16" ht="31.5" x14ac:dyDescent="0.25">
      <c r="A68" s="292" t="s">
        <v>507</v>
      </c>
      <c r="B68" s="293">
        <v>0</v>
      </c>
      <c r="C68" s="293">
        <v>0</v>
      </c>
      <c r="D68" s="294">
        <v>0</v>
      </c>
      <c r="E68" s="294">
        <v>0</v>
      </c>
      <c r="F68" s="294">
        <v>0</v>
      </c>
      <c r="G68" s="294">
        <v>0</v>
      </c>
      <c r="H68" s="294">
        <v>0</v>
      </c>
      <c r="I68" s="294">
        <v>0</v>
      </c>
      <c r="J68" s="294">
        <v>0</v>
      </c>
      <c r="K68" s="294">
        <v>0</v>
      </c>
      <c r="L68" s="294">
        <v>0</v>
      </c>
      <c r="M68" s="294">
        <v>0</v>
      </c>
      <c r="N68" s="294">
        <v>0</v>
      </c>
      <c r="O68" s="294"/>
      <c r="P68" s="294">
        <f t="shared" si="11"/>
        <v>0</v>
      </c>
    </row>
    <row r="69" spans="1:16" ht="15.75" x14ac:dyDescent="0.25">
      <c r="A69" s="288" t="s">
        <v>508</v>
      </c>
      <c r="B69" s="289"/>
      <c r="C69" s="289"/>
      <c r="D69" s="290"/>
      <c r="E69" s="294">
        <v>0</v>
      </c>
      <c r="F69" s="290">
        <v>0</v>
      </c>
      <c r="G69" s="290">
        <v>0</v>
      </c>
      <c r="H69" s="290">
        <v>0</v>
      </c>
      <c r="I69" s="294">
        <v>0</v>
      </c>
      <c r="J69" s="290">
        <v>0</v>
      </c>
      <c r="K69" s="290">
        <v>0</v>
      </c>
      <c r="L69" s="290">
        <v>0</v>
      </c>
      <c r="M69" s="290">
        <v>0</v>
      </c>
      <c r="N69" s="290">
        <v>0</v>
      </c>
      <c r="O69" s="290">
        <v>0</v>
      </c>
      <c r="P69" s="294">
        <f t="shared" si="11"/>
        <v>0</v>
      </c>
    </row>
    <row r="70" spans="1:16" ht="15.75" x14ac:dyDescent="0.25">
      <c r="A70" s="292" t="s">
        <v>509</v>
      </c>
      <c r="B70" s="293">
        <v>0</v>
      </c>
      <c r="C70" s="293">
        <v>0</v>
      </c>
      <c r="D70" s="294">
        <v>0</v>
      </c>
      <c r="E70" s="294">
        <v>0</v>
      </c>
      <c r="F70" s="294">
        <v>0</v>
      </c>
      <c r="G70" s="294">
        <v>0</v>
      </c>
      <c r="H70" s="294">
        <v>0</v>
      </c>
      <c r="I70" s="294">
        <v>0</v>
      </c>
      <c r="J70" s="294">
        <v>0</v>
      </c>
      <c r="K70" s="294">
        <v>0</v>
      </c>
      <c r="L70" s="294">
        <v>0</v>
      </c>
      <c r="M70" s="294">
        <v>0</v>
      </c>
      <c r="N70" s="294">
        <v>0</v>
      </c>
      <c r="O70" s="294"/>
      <c r="P70" s="294">
        <f t="shared" si="11"/>
        <v>0</v>
      </c>
    </row>
    <row r="71" spans="1:16" ht="15.75" x14ac:dyDescent="0.25">
      <c r="A71" s="283" t="s">
        <v>510</v>
      </c>
      <c r="B71" s="298"/>
      <c r="C71" s="298"/>
      <c r="D71" s="290"/>
      <c r="E71" s="294">
        <v>0</v>
      </c>
      <c r="F71" s="290">
        <v>0</v>
      </c>
      <c r="G71" s="290"/>
      <c r="H71" s="290"/>
      <c r="I71" s="294">
        <v>0</v>
      </c>
      <c r="J71" s="290">
        <v>0</v>
      </c>
      <c r="K71" s="290"/>
      <c r="L71" s="290"/>
      <c r="M71" s="290"/>
      <c r="N71" s="290"/>
      <c r="O71" s="290"/>
      <c r="P71" s="294">
        <f t="shared" si="11"/>
        <v>0</v>
      </c>
    </row>
    <row r="72" spans="1:16" ht="15.75" x14ac:dyDescent="0.25">
      <c r="A72" s="288" t="s">
        <v>511</v>
      </c>
      <c r="B72" s="298"/>
      <c r="C72" s="298"/>
      <c r="D72" s="290"/>
      <c r="E72" s="294"/>
      <c r="F72" s="290">
        <v>0</v>
      </c>
      <c r="G72" s="290"/>
      <c r="H72" s="294"/>
      <c r="I72" s="294"/>
      <c r="J72" s="290">
        <v>0</v>
      </c>
      <c r="K72" s="294"/>
      <c r="L72" s="290"/>
      <c r="M72" s="290"/>
      <c r="N72" s="294"/>
      <c r="O72" s="290"/>
      <c r="P72" s="294"/>
    </row>
    <row r="73" spans="1:16" ht="15.75" x14ac:dyDescent="0.25">
      <c r="A73" s="292" t="s">
        <v>512</v>
      </c>
      <c r="B73" s="299">
        <v>0</v>
      </c>
      <c r="C73" s="299">
        <v>0</v>
      </c>
      <c r="D73" s="294">
        <v>0</v>
      </c>
      <c r="E73" s="294">
        <v>0</v>
      </c>
      <c r="F73" s="294">
        <v>0</v>
      </c>
      <c r="G73" s="294"/>
      <c r="H73" s="294"/>
      <c r="I73" s="294">
        <v>0</v>
      </c>
      <c r="J73" s="294">
        <v>0</v>
      </c>
      <c r="K73" s="294"/>
      <c r="L73" s="294"/>
      <c r="M73" s="294"/>
      <c r="N73" s="294"/>
      <c r="O73" s="294"/>
      <c r="P73" s="294">
        <f t="shared" si="11"/>
        <v>0</v>
      </c>
    </row>
    <row r="74" spans="1:16" ht="15.75" x14ac:dyDescent="0.25">
      <c r="A74" s="292" t="s">
        <v>513</v>
      </c>
      <c r="B74" s="299">
        <v>0</v>
      </c>
      <c r="C74" s="299">
        <v>0</v>
      </c>
      <c r="D74" s="294">
        <v>0</v>
      </c>
      <c r="E74" s="294">
        <v>0</v>
      </c>
      <c r="F74" s="294">
        <v>0</v>
      </c>
      <c r="G74" s="294"/>
      <c r="H74" s="294"/>
      <c r="I74" s="294">
        <v>0</v>
      </c>
      <c r="J74" s="294">
        <v>0</v>
      </c>
      <c r="K74" s="294"/>
      <c r="L74" s="294"/>
      <c r="M74" s="294"/>
      <c r="N74" s="294"/>
      <c r="O74" s="294"/>
      <c r="P74" s="294">
        <f t="shared" si="11"/>
        <v>0</v>
      </c>
    </row>
    <row r="75" spans="1:16" ht="15.75" x14ac:dyDescent="0.25">
      <c r="A75" s="288" t="s">
        <v>514</v>
      </c>
      <c r="B75" s="298">
        <f>B76+B77</f>
        <v>4343762</v>
      </c>
      <c r="C75" s="298">
        <f>C76+C77</f>
        <v>17696062</v>
      </c>
      <c r="D75" s="298">
        <f>+D76+D77</f>
        <v>17696061.84</v>
      </c>
      <c r="E75" s="298">
        <f t="shared" ref="E75:H75" si="16">E76+E77</f>
        <v>0</v>
      </c>
      <c r="F75" s="298">
        <v>0</v>
      </c>
      <c r="G75" s="298">
        <f t="shared" si="16"/>
        <v>0</v>
      </c>
      <c r="H75" s="298">
        <f t="shared" si="16"/>
        <v>0</v>
      </c>
      <c r="I75" s="290">
        <v>0</v>
      </c>
      <c r="J75" s="290">
        <v>0</v>
      </c>
      <c r="K75" s="290">
        <v>0</v>
      </c>
      <c r="L75" s="290">
        <v>0</v>
      </c>
      <c r="M75" s="290">
        <v>0</v>
      </c>
      <c r="N75" s="290">
        <v>0</v>
      </c>
      <c r="O75" s="290">
        <v>0</v>
      </c>
      <c r="P75" s="290">
        <f t="shared" si="11"/>
        <v>17696061.84</v>
      </c>
    </row>
    <row r="76" spans="1:16" ht="15.75" x14ac:dyDescent="0.25">
      <c r="A76" s="292" t="s">
        <v>515</v>
      </c>
      <c r="B76" s="299">
        <v>4343762</v>
      </c>
      <c r="C76" s="299">
        <v>17696062</v>
      </c>
      <c r="D76" s="269">
        <v>17696061.84</v>
      </c>
      <c r="E76" s="269">
        <v>0</v>
      </c>
      <c r="F76" s="269">
        <v>0</v>
      </c>
      <c r="G76" s="269"/>
      <c r="I76" s="269"/>
      <c r="J76" s="269"/>
      <c r="K76" s="269"/>
      <c r="L76" s="269"/>
      <c r="M76" s="269"/>
      <c r="N76" s="269"/>
      <c r="O76" s="269"/>
      <c r="P76" s="294">
        <f t="shared" si="11"/>
        <v>17696061.84</v>
      </c>
    </row>
    <row r="77" spans="1:16" ht="15.75" x14ac:dyDescent="0.25">
      <c r="A77" s="292" t="s">
        <v>516</v>
      </c>
      <c r="B77" s="300">
        <v>0</v>
      </c>
      <c r="C77" s="300">
        <v>0</v>
      </c>
      <c r="D77" s="269">
        <v>0</v>
      </c>
      <c r="E77" s="269">
        <v>0</v>
      </c>
      <c r="F77" s="269">
        <v>0</v>
      </c>
      <c r="G77" s="269"/>
      <c r="I77" s="269"/>
      <c r="J77" s="269"/>
      <c r="K77" s="269"/>
      <c r="L77" s="269"/>
      <c r="M77" s="269"/>
      <c r="N77" s="269"/>
      <c r="O77" s="269"/>
      <c r="P77" s="269">
        <f t="shared" si="11"/>
        <v>0</v>
      </c>
    </row>
    <row r="78" spans="1:16" ht="15.75" x14ac:dyDescent="0.25">
      <c r="A78" s="288" t="s">
        <v>517</v>
      </c>
      <c r="B78" s="301">
        <f>B79</f>
        <v>0</v>
      </c>
      <c r="C78" s="301">
        <f>C79</f>
        <v>0</v>
      </c>
      <c r="D78" s="269">
        <v>0</v>
      </c>
      <c r="E78" s="269">
        <v>0</v>
      </c>
      <c r="F78" s="269">
        <v>0</v>
      </c>
      <c r="G78" s="269"/>
      <c r="I78" s="269"/>
      <c r="J78" s="269"/>
      <c r="K78" s="269"/>
      <c r="L78" s="269"/>
      <c r="M78" s="269"/>
      <c r="N78" s="269"/>
      <c r="O78" s="269"/>
      <c r="P78" s="269">
        <f t="shared" si="11"/>
        <v>0</v>
      </c>
    </row>
    <row r="79" spans="1:16" ht="15.75" x14ac:dyDescent="0.25">
      <c r="A79" s="292" t="s">
        <v>518</v>
      </c>
      <c r="B79" s="300">
        <v>0</v>
      </c>
      <c r="C79" s="300">
        <v>0</v>
      </c>
      <c r="D79" s="302">
        <v>0</v>
      </c>
      <c r="E79" s="302">
        <v>0</v>
      </c>
      <c r="F79" s="302">
        <v>0</v>
      </c>
      <c r="G79" s="302"/>
      <c r="H79" s="302"/>
      <c r="I79" s="302"/>
      <c r="J79" s="302"/>
      <c r="K79" s="302"/>
      <c r="L79" s="302"/>
      <c r="M79" s="302"/>
      <c r="N79" s="302"/>
      <c r="O79" s="302"/>
      <c r="P79" s="302">
        <v>0</v>
      </c>
    </row>
    <row r="80" spans="1:16" ht="16.5" thickBot="1" x14ac:dyDescent="0.3">
      <c r="A80" s="303" t="s">
        <v>519</v>
      </c>
      <c r="B80" s="304">
        <f>B10+B16+B26+B36+B52+B62+B75</f>
        <v>1948389052</v>
      </c>
      <c r="C80" s="304">
        <f>+C75+C62+C52+C36+C26+C16+C10</f>
        <v>2187877317.1900001</v>
      </c>
      <c r="D80" s="304">
        <f>D10+D16+D26+D36+D52+D62+D75</f>
        <v>117256379.43000001</v>
      </c>
      <c r="E80" s="304">
        <f t="shared" ref="E80:K80" si="17">E10+E16+E26+E36+E52+E62+E75</f>
        <v>129367299.81999999</v>
      </c>
      <c r="F80" s="304">
        <f t="shared" si="17"/>
        <v>100986115.14</v>
      </c>
      <c r="G80" s="304">
        <f>G10+G16+G26+G36+G52+G62+G75</f>
        <v>105454714.37</v>
      </c>
      <c r="H80" s="304">
        <f t="shared" si="17"/>
        <v>182573664.62</v>
      </c>
      <c r="I80" s="304">
        <f>I10+I16+I26+I36+I52+I62+I75</f>
        <v>130951428.73999999</v>
      </c>
      <c r="J80" s="304">
        <f t="shared" si="17"/>
        <v>150227565.82999998</v>
      </c>
      <c r="K80" s="304">
        <f t="shared" si="17"/>
        <v>119519836.16999999</v>
      </c>
      <c r="L80" s="304">
        <f>+L75+L62+L52+L36+L26+L16+L10</f>
        <v>0</v>
      </c>
      <c r="M80" s="304">
        <f t="shared" ref="M80:N80" si="18">+M75+M62+M52+M36+M26+M16+M10</f>
        <v>0</v>
      </c>
      <c r="N80" s="304">
        <f t="shared" si="18"/>
        <v>0</v>
      </c>
      <c r="O80" s="304">
        <f>+O75+O62+O52+O36+O26+O16+O10</f>
        <v>0</v>
      </c>
      <c r="P80" s="304">
        <f>+P75+P62+P52+P36+P26+P16+P10</f>
        <v>1036337004.1200001</v>
      </c>
    </row>
    <row r="81" spans="1:16" ht="32.25" thickBot="1" x14ac:dyDescent="0.4">
      <c r="A81" s="305" t="s">
        <v>520</v>
      </c>
      <c r="C81" s="306"/>
      <c r="D81" s="307"/>
      <c r="E81" s="307"/>
      <c r="F81" s="307"/>
      <c r="G81" s="307"/>
      <c r="H81" s="307"/>
      <c r="I81" s="307"/>
      <c r="J81" s="306"/>
      <c r="K81" s="306"/>
      <c r="N81"/>
      <c r="O81"/>
      <c r="P81" s="308"/>
    </row>
    <row r="82" spans="1:16" ht="49.5" thickBot="1" x14ac:dyDescent="0.4">
      <c r="A82" s="309" t="s">
        <v>521</v>
      </c>
      <c r="B82" s="310"/>
      <c r="D82" s="306"/>
      <c r="E82" s="306"/>
      <c r="F82" s="306"/>
      <c r="G82" s="306"/>
      <c r="H82" s="306"/>
      <c r="I82" s="306"/>
      <c r="J82" s="306"/>
      <c r="K82" s="306"/>
      <c r="N82"/>
      <c r="O82"/>
    </row>
    <row r="83" spans="1:16" ht="79.5" thickBot="1" x14ac:dyDescent="0.4">
      <c r="A83" s="305" t="s">
        <v>522</v>
      </c>
      <c r="G83" s="269"/>
      <c r="I83" s="311"/>
      <c r="N83"/>
      <c r="O83"/>
    </row>
    <row r="84" spans="1:16" x14ac:dyDescent="0.35">
      <c r="A84" s="312" t="s">
        <v>523</v>
      </c>
      <c r="B84" s="312"/>
      <c r="C84" s="312"/>
      <c r="D84" s="312"/>
      <c r="E84" s="312"/>
      <c r="F84" s="312"/>
      <c r="G84" s="312"/>
      <c r="H84" s="312"/>
      <c r="I84" s="312"/>
      <c r="J84" s="312"/>
      <c r="K84" s="312"/>
      <c r="L84" s="312"/>
      <c r="M84" s="312"/>
      <c r="N84" s="312"/>
      <c r="O84"/>
    </row>
    <row r="85" spans="1:16" x14ac:dyDescent="0.35">
      <c r="A85" s="312"/>
      <c r="B85" s="312"/>
      <c r="C85" s="312"/>
      <c r="D85" s="312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/>
    </row>
  </sheetData>
  <mergeCells count="9">
    <mergeCell ref="A1:P1"/>
    <mergeCell ref="A2:P2"/>
    <mergeCell ref="A3:P3"/>
    <mergeCell ref="A4:P4"/>
    <mergeCell ref="A5:P5"/>
    <mergeCell ref="A7:A8"/>
    <mergeCell ref="B7:B8"/>
    <mergeCell ref="C7:C8"/>
    <mergeCell ref="D7:P7"/>
  </mergeCells>
  <pageMargins left="0.7" right="0.7" top="0.75" bottom="0.75" header="0.3" footer="0.3"/>
  <pageSetup scale="2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INGRESOS Y EGRESOS AGOSTO 2026</vt:lpstr>
      <vt:lpstr>Presupesto Aprobado Agosto</vt:lpstr>
      <vt:lpstr>'INGRESOS Y EGRESOS AGOSTO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VALLEJO GUZMAN</dc:creator>
  <cp:lastModifiedBy>PAOLA JAZMIN CASTILLO</cp:lastModifiedBy>
  <cp:lastPrinted>2026-09-18T19:36:48Z</cp:lastPrinted>
  <dcterms:created xsi:type="dcterms:W3CDTF">2023-05-08T22:14:21Z</dcterms:created>
  <dcterms:modified xsi:type="dcterms:W3CDTF">2026-09-18T19:40:34Z</dcterms:modified>
</cp:coreProperties>
</file>